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1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21 SHOPP final docs\For Website\"/>
    </mc:Choice>
  </mc:AlternateContent>
  <xr:revisionPtr revIDLastSave="0" documentId="11_AA3F76B360D4E530ABDB5396F9FC584CE3B01403" xr6:coauthVersionLast="46" xr6:coauthVersionMax="46" xr10:uidLastSave="{00000000-0000-0000-0000-000000000000}"/>
  <bookViews>
    <workbookView xWindow="-105" yWindow="-105" windowWidth="23250" windowHeight="12570" tabRatio="921" xr2:uid="{00000000-000D-0000-FFFF-FFFF00000000}"/>
  </bookViews>
  <sheets>
    <sheet name="2021 Hospital Access Payments" sheetId="1" r:id="rId1"/>
    <sheet name="Hosp Pmnts (all) Q1" sheetId="3" r:id="rId2"/>
    <sheet name="Hosp Pmnts (all) Q2" sheetId="4" r:id="rId3"/>
    <sheet name="Hosp Pmnts (all) Q3" sheetId="5" r:id="rId4"/>
    <sheet name="Hosp Pmnts (all) Q4" sheetId="6" r:id="rId5"/>
    <sheet name="Hosp Pmnts (all) 1.4%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Tab2" localSheetId="5">#REF!</definedName>
    <definedName name="__Tab2" localSheetId="1">#REF!</definedName>
    <definedName name="__Tab2" localSheetId="2">#REF!</definedName>
    <definedName name="__Tab2" localSheetId="3">#REF!</definedName>
    <definedName name="__Tab2" localSheetId="4">#REF!</definedName>
    <definedName name="__Tab2">#REF!</definedName>
    <definedName name="_Fill" localSheetId="5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Key1" localSheetId="5" hidden="1">'[1]Hospital Facility Data'!#REF!</definedName>
    <definedName name="_Key1" localSheetId="1" hidden="1">'[1]Hospital Facility Data'!#REF!</definedName>
    <definedName name="_Key1" localSheetId="2" hidden="1">'[1]Hospital Facility Data'!#REF!</definedName>
    <definedName name="_Key1" localSheetId="3" hidden="1">'[1]Hospital Facility Data'!#REF!</definedName>
    <definedName name="_Key1" localSheetId="4" hidden="1">'[1]Hospital Facility Data'!#REF!</definedName>
    <definedName name="_Key1" hidden="1">'[1]Hospital Facility Data'!#REF!</definedName>
    <definedName name="_Key2" localSheetId="5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5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_Tab2" localSheetId="5">#REF!</definedName>
    <definedName name="_Tab2" localSheetId="1">#REF!</definedName>
    <definedName name="_Tab2" localSheetId="2">#REF!</definedName>
    <definedName name="_Tab2" localSheetId="3">#REF!</definedName>
    <definedName name="_Tab2" localSheetId="4">#REF!</definedName>
    <definedName name="_Tab2">#REF!</definedName>
    <definedName name="A" localSheetId="5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>#REF!</definedName>
    <definedName name="A_GME_wo_MC">[2]Hospital_Details!$A$158:$IV$158</definedName>
    <definedName name="AlphaList" localSheetId="5">#REF!</definedName>
    <definedName name="AlphaList" localSheetId="1">#REF!</definedName>
    <definedName name="AlphaList" localSheetId="2">#REF!</definedName>
    <definedName name="AlphaList" localSheetId="3">#REF!</definedName>
    <definedName name="AlphaList" localSheetId="4">#REF!</definedName>
    <definedName name="AlphaList">#REF!</definedName>
    <definedName name="B" localSheetId="5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>#REF!</definedName>
    <definedName name="B_GME_wo_MC">[2]Hospital_Details!$A$159:$IV$159</definedName>
    <definedName name="BaseLineMatrix" localSheetId="5">{1,2;3,4}</definedName>
    <definedName name="BaseLineMatrix" localSheetId="1">{1,2;3,4}</definedName>
    <definedName name="BaseLineMatrix" localSheetId="2">{1,2;3,4}</definedName>
    <definedName name="BaseLineMatrix" localSheetId="3">{1,2;3,4}</definedName>
    <definedName name="BaseLineMatrix" localSheetId="4">{1,2;3,4}</definedName>
    <definedName name="BaseLineMatrix">{1,2;3,4}</definedName>
    <definedName name="Bx" localSheetId="5">#REF!</definedName>
    <definedName name="Bx" localSheetId="1">#REF!</definedName>
    <definedName name="Bx" localSheetId="2">#REF!</definedName>
    <definedName name="Bx" localSheetId="3">#REF!</definedName>
    <definedName name="Bx" localSheetId="4">#REF!</definedName>
    <definedName name="Bx">#REF!</definedName>
    <definedName name="CCR_OUTPUT_SHOPP3" localSheetId="5">#REF!</definedName>
    <definedName name="CCR_OUTPUT_SHOPP3" localSheetId="1">#REF!</definedName>
    <definedName name="CCR_OUTPUT_SHOPP3" localSheetId="2">#REF!</definedName>
    <definedName name="CCR_OUTPUT_SHOPP3" localSheetId="3">#REF!</definedName>
    <definedName name="CCR_OUTPUT_SHOPP3" localSheetId="4">#REF!</definedName>
    <definedName name="CCR_OUTPUT_SHOPP3">#REF!</definedName>
    <definedName name="CCR_OUTPUT_SHOPP4" localSheetId="5">#REF!</definedName>
    <definedName name="CCR_OUTPUT_SHOPP4" localSheetId="1">#REF!</definedName>
    <definedName name="CCR_OUTPUT_SHOPP4" localSheetId="2">#REF!</definedName>
    <definedName name="CCR_OUTPUT_SHOPP4" localSheetId="3">#REF!</definedName>
    <definedName name="CCR_OUTPUT_SHOPP4" localSheetId="4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" localSheetId="5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>#REF!</definedName>
    <definedName name="Density_per_Discharge__Facility__Top_75_PCT__0_density_removed_" localSheetId="5">#REF!</definedName>
    <definedName name="Density_per_Discharge__Facility__Top_75_PCT__0_density_removed_" localSheetId="1">#REF!</definedName>
    <definedName name="Density_per_Discharge__Facility__Top_75_PCT__0_density_removed_" localSheetId="2">#REF!</definedName>
    <definedName name="Density_per_Discharge__Facility__Top_75_PCT__0_density_removed_" localSheetId="3">#REF!</definedName>
    <definedName name="Density_per_Discharge__Facility__Top_75_PCT__0_density_removed_" localSheetId="4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5">[2]Hospital_Details!#REF!</definedName>
    <definedName name="F_1827" localSheetId="1">[2]Hospital_Details!#REF!</definedName>
    <definedName name="F_1827" localSheetId="2">[2]Hospital_Details!#REF!</definedName>
    <definedName name="F_1827" localSheetId="3">[2]Hospital_Details!#REF!</definedName>
    <definedName name="F_1827" localSheetId="4">[2]Hospital_Details!#REF!</definedName>
    <definedName name="F_1827">[2]Hospital_Details!#REF!</definedName>
    <definedName name="F_1827x" localSheetId="5">[2]Hospital_Details!#REF!</definedName>
    <definedName name="F_1827x" localSheetId="1">[2]Hospital_Details!#REF!</definedName>
    <definedName name="F_1827x" localSheetId="2">[2]Hospital_Details!#REF!</definedName>
    <definedName name="F_1827x" localSheetId="3">[2]Hospital_Details!#REF!</definedName>
    <definedName name="F_1827x" localSheetId="4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5">[2]Hospital_Details!#REF!</definedName>
    <definedName name="H_236_A" localSheetId="1">[2]Hospital_Details!#REF!</definedName>
    <definedName name="H_236_A" localSheetId="2">[2]Hospital_Details!#REF!</definedName>
    <definedName name="H_236_A" localSheetId="3">[2]Hospital_Details!#REF!</definedName>
    <definedName name="H_236_A" localSheetId="4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5">[2]Hospital_Details!#REF!</definedName>
    <definedName name="H_627" localSheetId="1">[2]Hospital_Details!#REF!</definedName>
    <definedName name="H_627" localSheetId="2">[2]Hospital_Details!#REF!</definedName>
    <definedName name="H_627" localSheetId="3">[2]Hospital_Details!#REF!</definedName>
    <definedName name="H_627" localSheetId="4">[2]Hospital_Details!#REF!</definedName>
    <definedName name="H_627">[2]Hospital_Details!#REF!</definedName>
    <definedName name="H_628" localSheetId="5">[2]Hospital_Details!#REF!</definedName>
    <definedName name="H_628" localSheetId="1">[2]Hospital_Details!#REF!</definedName>
    <definedName name="H_628" localSheetId="2">[2]Hospital_Details!#REF!</definedName>
    <definedName name="H_628" localSheetId="3">[2]Hospital_Details!#REF!</definedName>
    <definedName name="H_628" localSheetId="4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5">[2]Hospital_Details!#REF!</definedName>
    <definedName name="H_805" localSheetId="1">[2]Hospital_Details!#REF!</definedName>
    <definedName name="H_805" localSheetId="2">[2]Hospital_Details!#REF!</definedName>
    <definedName name="H_805" localSheetId="3">[2]Hospital_Details!#REF!</definedName>
    <definedName name="H_805" localSheetId="4">[2]Hospital_Details!#REF!</definedName>
    <definedName name="H_805">[2]Hospital_Details!#REF!</definedName>
    <definedName name="H_806" localSheetId="5">[2]Hospital_Details!#REF!</definedName>
    <definedName name="H_806" localSheetId="1">[2]Hospital_Details!#REF!</definedName>
    <definedName name="H_806" localSheetId="2">[2]Hospital_Details!#REF!</definedName>
    <definedName name="H_806" localSheetId="3">[2]Hospital_Details!#REF!</definedName>
    <definedName name="H_806" localSheetId="4">[2]Hospital_Details!#REF!</definedName>
    <definedName name="H_806">[2]Hospital_Details!#REF!</definedName>
    <definedName name="H_83">[2]Hospital_Details!$A$368:$IV$368</definedName>
    <definedName name="H_93" localSheetId="5">[2]Hospital_Details!#REF!</definedName>
    <definedName name="H_93" localSheetId="1">[2]Hospital_Details!#REF!</definedName>
    <definedName name="H_93" localSheetId="2">[2]Hospital_Details!#REF!</definedName>
    <definedName name="H_93" localSheetId="3">[2]Hospital_Details!#REF!</definedName>
    <definedName name="H_93" localSheetId="4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5">#REF!</definedName>
    <definedName name="HospName" localSheetId="1">#REF!</definedName>
    <definedName name="HospName" localSheetId="2">#REF!</definedName>
    <definedName name="HospName" localSheetId="3">#REF!</definedName>
    <definedName name="HospName" localSheetId="4">#REF!</definedName>
    <definedName name="HospName">#REF!</definedName>
    <definedName name="HospNum" localSheetId="5">#REF!</definedName>
    <definedName name="HospNum" localSheetId="1">#REF!</definedName>
    <definedName name="HospNum" localSheetId="2">#REF!</definedName>
    <definedName name="HospNum" localSheetId="3">#REF!</definedName>
    <definedName name="HospNum" localSheetId="4">#REF!</definedName>
    <definedName name="HospNum">#REF!</definedName>
    <definedName name="HTML_CodePage" hidden="1">1252</definedName>
    <definedName name="HTML_Control" localSheetId="5" hidden="1">{"'data dictionary'!$A$1:$C$26"}</definedName>
    <definedName name="HTML_Control" localSheetId="1" hidden="1">{"'data dictionary'!$A$1:$C$26"}</definedName>
    <definedName name="HTML_Control" localSheetId="2" hidden="1">{"'data dictionary'!$A$1:$C$26"}</definedName>
    <definedName name="HTML_Control" localSheetId="3" hidden="1">{"'data dictionary'!$A$1:$C$26"}</definedName>
    <definedName name="HTML_Control" localSheetId="4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5">#REF!</definedName>
    <definedName name="OkDataSet" localSheetId="1">#REF!</definedName>
    <definedName name="OkDataSet" localSheetId="2">#REF!</definedName>
    <definedName name="OkDataSet" localSheetId="3">#REF!</definedName>
    <definedName name="OkDataSet" localSheetId="4">#REF!</definedName>
    <definedName name="OkDataSet">#REF!</definedName>
    <definedName name="OKLAHOMA" localSheetId="5">#REF!</definedName>
    <definedName name="OKLAHOMA" localSheetId="1">#REF!</definedName>
    <definedName name="OKLAHOMA" localSheetId="2">#REF!</definedName>
    <definedName name="OKLAHOMA" localSheetId="3">#REF!</definedName>
    <definedName name="OKLAHOMA" localSheetId="4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5">#REF!</definedName>
    <definedName name="PaymentDataSet" localSheetId="1">#REF!</definedName>
    <definedName name="PaymentDataSet" localSheetId="2">#REF!</definedName>
    <definedName name="PaymentDataSet" localSheetId="3">#REF!</definedName>
    <definedName name="PaymentDataSet" localSheetId="4">#REF!</definedName>
    <definedName name="PaymentDataSet">#REF!</definedName>
    <definedName name="Print_Area_1" localSheetId="5">#REF!</definedName>
    <definedName name="Print_Area_1" localSheetId="1">#REF!</definedName>
    <definedName name="Print_Area_1" localSheetId="2">#REF!</definedName>
    <definedName name="Print_Area_1" localSheetId="3">#REF!</definedName>
    <definedName name="Print_Area_1" localSheetId="4">#REF!</definedName>
    <definedName name="Print_Area_1">#REF!</definedName>
    <definedName name="Print_Area_MI">'[3]table 2.5'!$B$4:$T$154</definedName>
    <definedName name="PUBUSE" localSheetId="5">#REF!</definedName>
    <definedName name="PUBUSE" localSheetId="1">#REF!</definedName>
    <definedName name="PUBUSE" localSheetId="2">#REF!</definedName>
    <definedName name="PUBUSE" localSheetId="3">#REF!</definedName>
    <definedName name="PUBUSE" localSheetId="4">#REF!</definedName>
    <definedName name="PUBUSE">#REF!</definedName>
    <definedName name="q_sum_ex" localSheetId="5">#REF!</definedName>
    <definedName name="q_sum_ex" localSheetId="1">#REF!</definedName>
    <definedName name="q_sum_ex" localSheetId="2">#REF!</definedName>
    <definedName name="q_sum_ex" localSheetId="3">#REF!</definedName>
    <definedName name="q_sum_ex" localSheetId="4">#REF!</definedName>
    <definedName name="q_sum_ex">#REF!</definedName>
    <definedName name="second_version" localSheetId="5" hidden="1">{"'data dictionary'!$A$1:$C$26"}</definedName>
    <definedName name="second_version" localSheetId="1" hidden="1">{"'data dictionary'!$A$1:$C$26"}</definedName>
    <definedName name="second_version" localSheetId="2" hidden="1">{"'data dictionary'!$A$1:$C$26"}</definedName>
    <definedName name="second_version" localSheetId="3" hidden="1">{"'data dictionary'!$A$1:$C$26"}</definedName>
    <definedName name="second_version" localSheetId="4" hidden="1">{"'data dictionary'!$A$1:$C$26"}</definedName>
    <definedName name="second_version" hidden="1">{"'data dictionary'!$A$1:$C$26"}</definedName>
    <definedName name="shopp_ccr_20140618" localSheetId="5">#REF!</definedName>
    <definedName name="shopp_ccr_20140618" localSheetId="1">#REF!</definedName>
    <definedName name="shopp_ccr_20140618" localSheetId="2">#REF!</definedName>
    <definedName name="shopp_ccr_20140618" localSheetId="3">#REF!</definedName>
    <definedName name="shopp_ccr_20140618" localSheetId="4">#REF!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5">#REF!</definedName>
    <definedName name="TABLE4J_FY07" localSheetId="1">#REF!</definedName>
    <definedName name="TABLE4J_FY07" localSheetId="2">#REF!</definedName>
    <definedName name="TABLE4J_FY07" localSheetId="3">#REF!</definedName>
    <definedName name="TABLE4J_FY07" localSheetId="4">#REF!</definedName>
    <definedName name="TABLE4J_FY07">#REF!</definedName>
    <definedName name="TaxDataSet" localSheetId="5">#REF!</definedName>
    <definedName name="TaxDataSet" localSheetId="1">#REF!</definedName>
    <definedName name="TaxDataSet" localSheetId="2">#REF!</definedName>
    <definedName name="TaxDataSet" localSheetId="3">#REF!</definedName>
    <definedName name="TaxDataSet" localSheetId="4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80" i="7" l="1"/>
  <c r="Y80" i="7"/>
  <c r="W80" i="7"/>
  <c r="Z79" i="7"/>
  <c r="Y79" i="7"/>
  <c r="W79" i="7"/>
  <c r="Z78" i="7"/>
  <c r="Y78" i="7"/>
  <c r="W78" i="7"/>
  <c r="Z77" i="7"/>
  <c r="Y77" i="7"/>
  <c r="W77" i="7"/>
  <c r="Z76" i="7"/>
  <c r="Y76" i="7"/>
  <c r="W76" i="7"/>
  <c r="Z75" i="7"/>
  <c r="Y75" i="7"/>
  <c r="W75" i="7"/>
  <c r="Z74" i="7"/>
  <c r="Y74" i="7"/>
  <c r="W74" i="7"/>
  <c r="Z73" i="7"/>
  <c r="Y73" i="7"/>
  <c r="W73" i="7"/>
  <c r="Z72" i="7"/>
  <c r="Y72" i="7"/>
  <c r="W72" i="7"/>
  <c r="Z71" i="7"/>
  <c r="Y71" i="7"/>
  <c r="W71" i="7"/>
  <c r="Z70" i="7"/>
  <c r="Y70" i="7"/>
  <c r="W70" i="7"/>
  <c r="Z69" i="7"/>
  <c r="Y69" i="7"/>
  <c r="W69" i="7"/>
  <c r="Z68" i="7"/>
  <c r="Y68" i="7"/>
  <c r="W68" i="7"/>
  <c r="Z67" i="7"/>
  <c r="Y67" i="7"/>
  <c r="W67" i="7"/>
  <c r="Z66" i="7"/>
  <c r="Y66" i="7"/>
  <c r="W66" i="7"/>
  <c r="Z57" i="7"/>
  <c r="Y57" i="7"/>
  <c r="W57" i="7"/>
  <c r="Z56" i="7"/>
  <c r="X56" i="7"/>
  <c r="Z55" i="7"/>
  <c r="X55" i="7"/>
  <c r="Z54" i="7"/>
  <c r="Y54" i="7"/>
  <c r="W54" i="7"/>
  <c r="Z53" i="7"/>
  <c r="Y53" i="7"/>
  <c r="W53" i="7"/>
  <c r="Z52" i="7"/>
  <c r="Y52" i="7"/>
  <c r="W52" i="7"/>
  <c r="Z51" i="7"/>
  <c r="Z50" i="7"/>
  <c r="Y50" i="7"/>
  <c r="W50" i="7"/>
  <c r="Z49" i="7"/>
  <c r="Y49" i="7"/>
  <c r="W49" i="7"/>
  <c r="Z48" i="7"/>
  <c r="Y48" i="7"/>
  <c r="W48" i="7"/>
  <c r="Z47" i="7"/>
  <c r="Y47" i="7"/>
  <c r="W47" i="7"/>
  <c r="Z46" i="7"/>
  <c r="Y46" i="7"/>
  <c r="W46" i="7"/>
  <c r="Z45" i="7"/>
  <c r="Y45" i="7"/>
  <c r="W45" i="7"/>
  <c r="Z44" i="7"/>
  <c r="Y44" i="7"/>
  <c r="W44" i="7"/>
  <c r="Z43" i="7"/>
  <c r="Y43" i="7"/>
  <c r="W43" i="7"/>
  <c r="Z42" i="7"/>
  <c r="Y42" i="7"/>
  <c r="W42" i="7"/>
  <c r="Z41" i="7"/>
  <c r="Y41" i="7"/>
  <c r="W41" i="7"/>
  <c r="Z40" i="7"/>
  <c r="X40" i="7"/>
  <c r="Z39" i="7"/>
  <c r="X39" i="7"/>
  <c r="Z38" i="7"/>
  <c r="X38" i="7"/>
  <c r="Z37" i="7"/>
  <c r="Y37" i="7"/>
  <c r="W37" i="7"/>
  <c r="Z36" i="7"/>
  <c r="X36" i="7"/>
  <c r="Z35" i="7"/>
  <c r="Y35" i="7"/>
  <c r="W35" i="7"/>
  <c r="X34" i="7"/>
  <c r="Z33" i="7"/>
  <c r="Y33" i="7"/>
  <c r="W33" i="7"/>
  <c r="Z32" i="7"/>
  <c r="Y32" i="7"/>
  <c r="W32" i="7"/>
  <c r="Z31" i="7"/>
  <c r="Y31" i="7"/>
  <c r="W31" i="7"/>
  <c r="Z30" i="7"/>
  <c r="Y30" i="7"/>
  <c r="W30" i="7"/>
  <c r="Z29" i="7"/>
  <c r="Y29" i="7"/>
  <c r="W29" i="7"/>
  <c r="Z28" i="7"/>
  <c r="X28" i="7"/>
  <c r="Z27" i="7"/>
  <c r="Y27" i="7"/>
  <c r="W27" i="7"/>
  <c r="Z26" i="7"/>
  <c r="Y26" i="7"/>
  <c r="W26" i="7"/>
  <c r="Z25" i="7"/>
  <c r="Y25" i="7"/>
  <c r="W25" i="7"/>
  <c r="Z24" i="7"/>
  <c r="Y24" i="7"/>
  <c r="W24" i="7"/>
  <c r="Z23" i="7"/>
  <c r="Y23" i="7"/>
  <c r="W23" i="7"/>
  <c r="Z22" i="7"/>
  <c r="Y22" i="7"/>
  <c r="W22" i="7"/>
  <c r="Z21" i="7"/>
  <c r="Y21" i="7"/>
  <c r="W21" i="7"/>
  <c r="Z20" i="7"/>
  <c r="Y20" i="7"/>
  <c r="W20" i="7"/>
  <c r="Z19" i="7"/>
  <c r="Y19" i="7"/>
  <c r="W19" i="7"/>
  <c r="Z18" i="7"/>
  <c r="Y18" i="7"/>
  <c r="W18" i="7"/>
  <c r="Z17" i="7"/>
  <c r="Y17" i="7"/>
  <c r="W17" i="7"/>
  <c r="Z16" i="7"/>
  <c r="Y16" i="7"/>
  <c r="W16" i="7"/>
  <c r="Z15" i="7"/>
  <c r="Y15" i="7"/>
  <c r="W15" i="7"/>
  <c r="Z14" i="7"/>
  <c r="Y14" i="7"/>
  <c r="W14" i="7"/>
  <c r="Z13" i="7"/>
  <c r="Y13" i="7"/>
  <c r="W13" i="7"/>
  <c r="Z12" i="7"/>
  <c r="Y12" i="7"/>
  <c r="W12" i="7"/>
  <c r="Z11" i="7"/>
  <c r="Y11" i="7"/>
  <c r="W11" i="7"/>
  <c r="Z10" i="7"/>
  <c r="X10" i="7"/>
  <c r="Z8" i="7"/>
  <c r="Y8" i="7"/>
  <c r="W8" i="7"/>
  <c r="Z7" i="7"/>
  <c r="Y7" i="7"/>
  <c r="W7" i="7"/>
  <c r="Z6" i="7"/>
  <c r="Y6" i="7"/>
  <c r="W6" i="7"/>
  <c r="Z5" i="7"/>
  <c r="Y5" i="7"/>
  <c r="W5" i="7"/>
  <c r="AA80" i="6"/>
  <c r="Z80" i="6"/>
  <c r="X80" i="6"/>
  <c r="AA79" i="6"/>
  <c r="Z79" i="6"/>
  <c r="X79" i="6"/>
  <c r="AA78" i="6"/>
  <c r="Z78" i="6"/>
  <c r="X78" i="6"/>
  <c r="AA77" i="6"/>
  <c r="Z77" i="6"/>
  <c r="X77" i="6"/>
  <c r="AA76" i="6"/>
  <c r="Z76" i="6"/>
  <c r="X76" i="6"/>
  <c r="AA75" i="6"/>
  <c r="Z75" i="6"/>
  <c r="X75" i="6"/>
  <c r="AA74" i="6"/>
  <c r="Z74" i="6"/>
  <c r="X74" i="6"/>
  <c r="AA73" i="6"/>
  <c r="Z73" i="6"/>
  <c r="X73" i="6"/>
  <c r="AA72" i="6"/>
  <c r="Z72" i="6"/>
  <c r="X72" i="6"/>
  <c r="AA71" i="6"/>
  <c r="Z71" i="6"/>
  <c r="X71" i="6"/>
  <c r="AA70" i="6"/>
  <c r="Z70" i="6"/>
  <c r="X70" i="6"/>
  <c r="AA69" i="6"/>
  <c r="Z69" i="6"/>
  <c r="X69" i="6"/>
  <c r="AA68" i="6"/>
  <c r="Z68" i="6"/>
  <c r="X68" i="6"/>
  <c r="AA67" i="6"/>
  <c r="Z67" i="6"/>
  <c r="X67" i="6"/>
  <c r="AA66" i="6"/>
  <c r="Z66" i="6"/>
  <c r="X66" i="6"/>
  <c r="AA57" i="6"/>
  <c r="Z57" i="6"/>
  <c r="X57" i="6"/>
  <c r="AA56" i="6"/>
  <c r="Y56" i="6"/>
  <c r="AA55" i="6"/>
  <c r="Y55" i="6"/>
  <c r="AA54" i="6"/>
  <c r="Z54" i="6"/>
  <c r="X54" i="6"/>
  <c r="AA53" i="6"/>
  <c r="Z53" i="6"/>
  <c r="X53" i="6"/>
  <c r="AA52" i="6"/>
  <c r="Z52" i="6"/>
  <c r="X52" i="6"/>
  <c r="AA51" i="6"/>
  <c r="AA50" i="6"/>
  <c r="Z50" i="6"/>
  <c r="X50" i="6"/>
  <c r="AA49" i="6"/>
  <c r="Z49" i="6"/>
  <c r="X49" i="6"/>
  <c r="AA48" i="6"/>
  <c r="Z48" i="6"/>
  <c r="X48" i="6"/>
  <c r="AA47" i="6"/>
  <c r="Z47" i="6"/>
  <c r="X47" i="6"/>
  <c r="AA46" i="6"/>
  <c r="Z46" i="6"/>
  <c r="X46" i="6"/>
  <c r="AA45" i="6"/>
  <c r="Z45" i="6"/>
  <c r="X45" i="6"/>
  <c r="AA44" i="6"/>
  <c r="Z44" i="6"/>
  <c r="X44" i="6"/>
  <c r="AA43" i="6"/>
  <c r="Z43" i="6"/>
  <c r="X43" i="6"/>
  <c r="AA42" i="6"/>
  <c r="Z42" i="6"/>
  <c r="X42" i="6"/>
  <c r="AA41" i="6"/>
  <c r="Z41" i="6"/>
  <c r="X41" i="6"/>
  <c r="AA40" i="6"/>
  <c r="Y40" i="6"/>
  <c r="AA39" i="6"/>
  <c r="Y39" i="6"/>
  <c r="AA38" i="6"/>
  <c r="Y38" i="6"/>
  <c r="AA37" i="6"/>
  <c r="Z37" i="6"/>
  <c r="X37" i="6"/>
  <c r="AA36" i="6"/>
  <c r="Y36" i="6"/>
  <c r="AA35" i="6"/>
  <c r="Z35" i="6"/>
  <c r="X35" i="6"/>
  <c r="Y34" i="6"/>
  <c r="AA33" i="6"/>
  <c r="Z33" i="6"/>
  <c r="X33" i="6"/>
  <c r="AA32" i="6"/>
  <c r="Z32" i="6"/>
  <c r="X32" i="6"/>
  <c r="AA31" i="6"/>
  <c r="Z31" i="6"/>
  <c r="X31" i="6"/>
  <c r="AA30" i="6"/>
  <c r="Z30" i="6"/>
  <c r="X30" i="6"/>
  <c r="AA29" i="6"/>
  <c r="Z29" i="6"/>
  <c r="X29" i="6"/>
  <c r="AA28" i="6"/>
  <c r="Y28" i="6"/>
  <c r="AA27" i="6"/>
  <c r="Z27" i="6"/>
  <c r="X27" i="6"/>
  <c r="AA26" i="6"/>
  <c r="Z26" i="6"/>
  <c r="X26" i="6"/>
  <c r="AA25" i="6"/>
  <c r="Z25" i="6"/>
  <c r="X25" i="6"/>
  <c r="AA24" i="6"/>
  <c r="Z24" i="6"/>
  <c r="X24" i="6"/>
  <c r="AA23" i="6"/>
  <c r="Z23" i="6"/>
  <c r="X23" i="6"/>
  <c r="AA22" i="6"/>
  <c r="Z22" i="6"/>
  <c r="X22" i="6"/>
  <c r="AA21" i="6"/>
  <c r="Z21" i="6"/>
  <c r="X21" i="6"/>
  <c r="AA20" i="6"/>
  <c r="Z20" i="6"/>
  <c r="X20" i="6"/>
  <c r="AA19" i="6"/>
  <c r="Z19" i="6"/>
  <c r="X19" i="6"/>
  <c r="AA18" i="6"/>
  <c r="Z18" i="6"/>
  <c r="X18" i="6"/>
  <c r="AA17" i="6"/>
  <c r="Z17" i="6"/>
  <c r="X17" i="6"/>
  <c r="AA16" i="6"/>
  <c r="Z16" i="6"/>
  <c r="X16" i="6"/>
  <c r="AA15" i="6"/>
  <c r="Z15" i="6"/>
  <c r="X15" i="6"/>
  <c r="AA14" i="6"/>
  <c r="Z14" i="6"/>
  <c r="X14" i="6"/>
  <c r="AA13" i="6"/>
  <c r="Z13" i="6"/>
  <c r="X13" i="6"/>
  <c r="AA12" i="6"/>
  <c r="Z12" i="6"/>
  <c r="X12" i="6"/>
  <c r="AA11" i="6"/>
  <c r="Z11" i="6"/>
  <c r="X11" i="6"/>
  <c r="AA10" i="6"/>
  <c r="Y10" i="6"/>
  <c r="AA8" i="6"/>
  <c r="Z8" i="6"/>
  <c r="X8" i="6"/>
  <c r="AA7" i="6"/>
  <c r="Z7" i="6"/>
  <c r="X7" i="6"/>
  <c r="AA6" i="6"/>
  <c r="Z6" i="6"/>
  <c r="X6" i="6"/>
  <c r="AA5" i="6"/>
  <c r="Z5" i="6"/>
  <c r="X5" i="6"/>
  <c r="AA80" i="5"/>
  <c r="Z80" i="5"/>
  <c r="X80" i="5"/>
  <c r="AA79" i="5"/>
  <c r="Z79" i="5"/>
  <c r="X79" i="5"/>
  <c r="AA78" i="5"/>
  <c r="Z78" i="5"/>
  <c r="X78" i="5"/>
  <c r="AA77" i="5"/>
  <c r="Z77" i="5"/>
  <c r="X77" i="5"/>
  <c r="AA76" i="5"/>
  <c r="Z76" i="5"/>
  <c r="X76" i="5"/>
  <c r="AA75" i="5"/>
  <c r="Z75" i="5"/>
  <c r="X75" i="5"/>
  <c r="AA74" i="5"/>
  <c r="Z74" i="5"/>
  <c r="X74" i="5"/>
  <c r="AA73" i="5"/>
  <c r="Z73" i="5"/>
  <c r="X73" i="5"/>
  <c r="AA72" i="5"/>
  <c r="Z72" i="5"/>
  <c r="X72" i="5"/>
  <c r="AA71" i="5"/>
  <c r="Z71" i="5"/>
  <c r="X71" i="5"/>
  <c r="AA70" i="5"/>
  <c r="Z70" i="5"/>
  <c r="X70" i="5"/>
  <c r="AA69" i="5"/>
  <c r="Z69" i="5"/>
  <c r="X69" i="5"/>
  <c r="AA68" i="5"/>
  <c r="Z68" i="5"/>
  <c r="X68" i="5"/>
  <c r="AA67" i="5"/>
  <c r="Z67" i="5"/>
  <c r="X67" i="5"/>
  <c r="AA66" i="5"/>
  <c r="Z66" i="5"/>
  <c r="X66" i="5"/>
  <c r="AA57" i="5"/>
  <c r="Z57" i="5"/>
  <c r="X57" i="5"/>
  <c r="AA56" i="5"/>
  <c r="Y56" i="5"/>
  <c r="AA55" i="5"/>
  <c r="Y55" i="5"/>
  <c r="AA54" i="5"/>
  <c r="Z54" i="5"/>
  <c r="X54" i="5"/>
  <c r="AA53" i="5"/>
  <c r="Z53" i="5"/>
  <c r="X53" i="5"/>
  <c r="AA52" i="5"/>
  <c r="Z52" i="5"/>
  <c r="X52" i="5"/>
  <c r="AA51" i="5"/>
  <c r="AA50" i="5"/>
  <c r="Z50" i="5"/>
  <c r="X50" i="5"/>
  <c r="AA49" i="5"/>
  <c r="Z49" i="5"/>
  <c r="X49" i="5"/>
  <c r="AA48" i="5"/>
  <c r="Z48" i="5"/>
  <c r="X48" i="5"/>
  <c r="AA47" i="5"/>
  <c r="Z47" i="5"/>
  <c r="X47" i="5"/>
  <c r="AA46" i="5"/>
  <c r="Z46" i="5"/>
  <c r="X46" i="5"/>
  <c r="AA45" i="5"/>
  <c r="Z45" i="5"/>
  <c r="X45" i="5"/>
  <c r="AA44" i="5"/>
  <c r="Z44" i="5"/>
  <c r="X44" i="5"/>
  <c r="AA43" i="5"/>
  <c r="Z43" i="5"/>
  <c r="X43" i="5"/>
  <c r="AA42" i="5"/>
  <c r="Z42" i="5"/>
  <c r="X42" i="5"/>
  <c r="AA41" i="5"/>
  <c r="Z41" i="5"/>
  <c r="X41" i="5"/>
  <c r="AA40" i="5"/>
  <c r="Y40" i="5"/>
  <c r="AA39" i="5"/>
  <c r="Y39" i="5"/>
  <c r="AA38" i="5"/>
  <c r="Y38" i="5"/>
  <c r="AA37" i="5"/>
  <c r="Z37" i="5"/>
  <c r="X37" i="5"/>
  <c r="AA36" i="5"/>
  <c r="Y36" i="5"/>
  <c r="AA35" i="5"/>
  <c r="Z35" i="5"/>
  <c r="X35" i="5"/>
  <c r="Y34" i="5"/>
  <c r="AA33" i="5"/>
  <c r="Z33" i="5"/>
  <c r="X33" i="5"/>
  <c r="AA32" i="5"/>
  <c r="Z32" i="5"/>
  <c r="X32" i="5"/>
  <c r="AA31" i="5"/>
  <c r="Z31" i="5"/>
  <c r="X31" i="5"/>
  <c r="AA30" i="5"/>
  <c r="Z30" i="5"/>
  <c r="X30" i="5"/>
  <c r="AA29" i="5"/>
  <c r="Z29" i="5"/>
  <c r="X29" i="5"/>
  <c r="AA28" i="5"/>
  <c r="Y28" i="5"/>
  <c r="AA27" i="5"/>
  <c r="Z27" i="5"/>
  <c r="X27" i="5"/>
  <c r="AA26" i="5"/>
  <c r="Z26" i="5"/>
  <c r="X26" i="5"/>
  <c r="AA25" i="5"/>
  <c r="Z25" i="5"/>
  <c r="X25" i="5"/>
  <c r="AA24" i="5"/>
  <c r="Z24" i="5"/>
  <c r="X24" i="5"/>
  <c r="AA23" i="5"/>
  <c r="Z23" i="5"/>
  <c r="X23" i="5"/>
  <c r="AA22" i="5"/>
  <c r="Z22" i="5"/>
  <c r="X22" i="5"/>
  <c r="AA21" i="5"/>
  <c r="Z21" i="5"/>
  <c r="X21" i="5"/>
  <c r="AA20" i="5"/>
  <c r="Z20" i="5"/>
  <c r="X20" i="5"/>
  <c r="AA19" i="5"/>
  <c r="Z19" i="5"/>
  <c r="X19" i="5"/>
  <c r="AA18" i="5"/>
  <c r="Z18" i="5"/>
  <c r="X18" i="5"/>
  <c r="AA17" i="5"/>
  <c r="Z17" i="5"/>
  <c r="X17" i="5"/>
  <c r="AA16" i="5"/>
  <c r="Z16" i="5"/>
  <c r="X16" i="5"/>
  <c r="AA15" i="5"/>
  <c r="Z15" i="5"/>
  <c r="X15" i="5"/>
  <c r="AA14" i="5"/>
  <c r="Z14" i="5"/>
  <c r="X14" i="5"/>
  <c r="AA13" i="5"/>
  <c r="Z13" i="5"/>
  <c r="X13" i="5"/>
  <c r="AA12" i="5"/>
  <c r="Z12" i="5"/>
  <c r="X12" i="5"/>
  <c r="AA11" i="5"/>
  <c r="Z11" i="5"/>
  <c r="X11" i="5"/>
  <c r="AA10" i="5"/>
  <c r="Y10" i="5"/>
  <c r="AA8" i="5"/>
  <c r="Z8" i="5"/>
  <c r="X8" i="5"/>
  <c r="AA7" i="5"/>
  <c r="Z7" i="5"/>
  <c r="X7" i="5"/>
  <c r="AA6" i="5"/>
  <c r="Z6" i="5"/>
  <c r="X6" i="5"/>
  <c r="AA5" i="5"/>
  <c r="Z5" i="5"/>
  <c r="X5" i="5"/>
  <c r="Z80" i="4"/>
  <c r="Y80" i="4"/>
  <c r="W80" i="4"/>
  <c r="Z79" i="4"/>
  <c r="Y79" i="4"/>
  <c r="W79" i="4"/>
  <c r="Z78" i="4"/>
  <c r="Y78" i="4"/>
  <c r="W78" i="4"/>
  <c r="Z77" i="4"/>
  <c r="Y77" i="4"/>
  <c r="W77" i="4"/>
  <c r="Z76" i="4"/>
  <c r="Y76" i="4"/>
  <c r="W76" i="4"/>
  <c r="Z75" i="4"/>
  <c r="Y75" i="4"/>
  <c r="W75" i="4"/>
  <c r="Z74" i="4"/>
  <c r="Y74" i="4"/>
  <c r="W74" i="4"/>
  <c r="Z73" i="4"/>
  <c r="Y73" i="4"/>
  <c r="W73" i="4"/>
  <c r="Z72" i="4"/>
  <c r="Y72" i="4"/>
  <c r="W72" i="4"/>
  <c r="Z71" i="4"/>
  <c r="Y71" i="4"/>
  <c r="W71" i="4"/>
  <c r="Z70" i="4"/>
  <c r="Y70" i="4"/>
  <c r="W70" i="4"/>
  <c r="Z69" i="4"/>
  <c r="Y69" i="4"/>
  <c r="W69" i="4"/>
  <c r="Z68" i="4"/>
  <c r="Y68" i="4"/>
  <c r="W68" i="4"/>
  <c r="Z67" i="4"/>
  <c r="Y67" i="4"/>
  <c r="W67" i="4"/>
  <c r="Z66" i="4"/>
  <c r="Y66" i="4"/>
  <c r="W66" i="4"/>
  <c r="Z57" i="4"/>
  <c r="Y57" i="4"/>
  <c r="W57" i="4"/>
  <c r="Z56" i="4"/>
  <c r="X56" i="4"/>
  <c r="Z55" i="4"/>
  <c r="X55" i="4"/>
  <c r="Z54" i="4"/>
  <c r="Y54" i="4"/>
  <c r="W54" i="4"/>
  <c r="Z53" i="4"/>
  <c r="Y53" i="4"/>
  <c r="W53" i="4"/>
  <c r="Z52" i="4"/>
  <c r="Y52" i="4"/>
  <c r="W52" i="4"/>
  <c r="Z51" i="4"/>
  <c r="Z50" i="4"/>
  <c r="Y50" i="4"/>
  <c r="W50" i="4"/>
  <c r="Z49" i="4"/>
  <c r="Y49" i="4"/>
  <c r="W49" i="4"/>
  <c r="Z48" i="4"/>
  <c r="Y48" i="4"/>
  <c r="W48" i="4"/>
  <c r="Z47" i="4"/>
  <c r="Y47" i="4"/>
  <c r="W47" i="4"/>
  <c r="Z46" i="4"/>
  <c r="Y46" i="4"/>
  <c r="W46" i="4"/>
  <c r="Z45" i="4"/>
  <c r="Y45" i="4"/>
  <c r="W45" i="4"/>
  <c r="Z44" i="4"/>
  <c r="Y44" i="4"/>
  <c r="W44" i="4"/>
  <c r="Z43" i="4"/>
  <c r="Y43" i="4"/>
  <c r="W43" i="4"/>
  <c r="Z42" i="4"/>
  <c r="Y42" i="4"/>
  <c r="W42" i="4"/>
  <c r="Z41" i="4"/>
  <c r="Y41" i="4"/>
  <c r="W41" i="4"/>
  <c r="Z40" i="4"/>
  <c r="X40" i="4"/>
  <c r="Z39" i="4"/>
  <c r="X39" i="4"/>
  <c r="Z38" i="4"/>
  <c r="X38" i="4"/>
  <c r="Z37" i="4"/>
  <c r="Y37" i="4"/>
  <c r="W37" i="4"/>
  <c r="Z36" i="4"/>
  <c r="X36" i="4"/>
  <c r="Z35" i="4"/>
  <c r="Y35" i="4"/>
  <c r="W35" i="4"/>
  <c r="X34" i="4"/>
  <c r="Z33" i="4"/>
  <c r="Y33" i="4"/>
  <c r="W33" i="4"/>
  <c r="Z32" i="4"/>
  <c r="Y32" i="4"/>
  <c r="W32" i="4"/>
  <c r="Z31" i="4"/>
  <c r="Y31" i="4"/>
  <c r="W31" i="4"/>
  <c r="Z30" i="4"/>
  <c r="Y30" i="4"/>
  <c r="W30" i="4"/>
  <c r="Z29" i="4"/>
  <c r="Y29" i="4"/>
  <c r="W29" i="4"/>
  <c r="Z28" i="4"/>
  <c r="X28" i="4"/>
  <c r="Z27" i="4"/>
  <c r="Y27" i="4"/>
  <c r="W27" i="4"/>
  <c r="Z26" i="4"/>
  <c r="Y26" i="4"/>
  <c r="W26" i="4"/>
  <c r="Z25" i="4"/>
  <c r="Y25" i="4"/>
  <c r="W25" i="4"/>
  <c r="Z24" i="4"/>
  <c r="Y24" i="4"/>
  <c r="W24" i="4"/>
  <c r="Z23" i="4"/>
  <c r="Y23" i="4"/>
  <c r="W23" i="4"/>
  <c r="Z22" i="4"/>
  <c r="Y22" i="4"/>
  <c r="W22" i="4"/>
  <c r="Z21" i="4"/>
  <c r="Y21" i="4"/>
  <c r="W21" i="4"/>
  <c r="Z20" i="4"/>
  <c r="Y20" i="4"/>
  <c r="W20" i="4"/>
  <c r="Z19" i="4"/>
  <c r="Y19" i="4"/>
  <c r="W19" i="4"/>
  <c r="Z18" i="4"/>
  <c r="Y18" i="4"/>
  <c r="W18" i="4"/>
  <c r="Z17" i="4"/>
  <c r="Y17" i="4"/>
  <c r="W17" i="4"/>
  <c r="Z16" i="4"/>
  <c r="Y16" i="4"/>
  <c r="W16" i="4"/>
  <c r="Z15" i="4"/>
  <c r="Y15" i="4"/>
  <c r="W15" i="4"/>
  <c r="Z14" i="4"/>
  <c r="Y14" i="4"/>
  <c r="W14" i="4"/>
  <c r="Z13" i="4"/>
  <c r="Y13" i="4"/>
  <c r="W13" i="4"/>
  <c r="Z12" i="4"/>
  <c r="Y12" i="4"/>
  <c r="W12" i="4"/>
  <c r="Z11" i="4"/>
  <c r="Y11" i="4"/>
  <c r="W11" i="4"/>
  <c r="Z10" i="4"/>
  <c r="X10" i="4"/>
  <c r="Z8" i="4"/>
  <c r="Y8" i="4"/>
  <c r="W8" i="4"/>
  <c r="Z7" i="4"/>
  <c r="Y7" i="4"/>
  <c r="W7" i="4"/>
  <c r="Z6" i="4"/>
  <c r="Y6" i="4"/>
  <c r="W6" i="4"/>
  <c r="Z5" i="4"/>
  <c r="Y5" i="4"/>
  <c r="W5" i="4"/>
  <c r="W80" i="3"/>
  <c r="V80" i="3"/>
  <c r="T80" i="3"/>
  <c r="W79" i="3"/>
  <c r="V79" i="3"/>
  <c r="T79" i="3"/>
  <c r="W78" i="3"/>
  <c r="V78" i="3"/>
  <c r="T78" i="3"/>
  <c r="W77" i="3"/>
  <c r="V77" i="3"/>
  <c r="T77" i="3"/>
  <c r="W76" i="3"/>
  <c r="V76" i="3"/>
  <c r="T76" i="3"/>
  <c r="W75" i="3"/>
  <c r="V75" i="3"/>
  <c r="T75" i="3"/>
  <c r="W74" i="3"/>
  <c r="V74" i="3"/>
  <c r="T74" i="3"/>
  <c r="W73" i="3"/>
  <c r="V73" i="3"/>
  <c r="T73" i="3"/>
  <c r="W72" i="3"/>
  <c r="V72" i="3"/>
  <c r="T72" i="3"/>
  <c r="W71" i="3"/>
  <c r="V71" i="3"/>
  <c r="T71" i="3"/>
  <c r="W70" i="3"/>
  <c r="V70" i="3"/>
  <c r="T70" i="3"/>
  <c r="W69" i="3"/>
  <c r="V69" i="3"/>
  <c r="T69" i="3"/>
  <c r="W68" i="3"/>
  <c r="V68" i="3"/>
  <c r="T68" i="3"/>
  <c r="W67" i="3"/>
  <c r="V67" i="3"/>
  <c r="T67" i="3"/>
  <c r="W66" i="3"/>
  <c r="V66" i="3"/>
  <c r="T66" i="3"/>
  <c r="W57" i="3"/>
  <c r="V57" i="3"/>
  <c r="T57" i="3"/>
  <c r="W56" i="3"/>
  <c r="U56" i="3"/>
  <c r="W55" i="3"/>
  <c r="U55" i="3"/>
  <c r="W54" i="3"/>
  <c r="V54" i="3"/>
  <c r="T54" i="3"/>
  <c r="W53" i="3"/>
  <c r="V53" i="3"/>
  <c r="T53" i="3"/>
  <c r="W52" i="3"/>
  <c r="V52" i="3"/>
  <c r="T52" i="3"/>
  <c r="W51" i="3"/>
  <c r="W50" i="3"/>
  <c r="V50" i="3"/>
  <c r="T50" i="3"/>
  <c r="W49" i="3"/>
  <c r="V49" i="3"/>
  <c r="T49" i="3"/>
  <c r="W48" i="3"/>
  <c r="V48" i="3"/>
  <c r="T48" i="3"/>
  <c r="W47" i="3"/>
  <c r="V47" i="3"/>
  <c r="T47" i="3"/>
  <c r="W46" i="3"/>
  <c r="V46" i="3"/>
  <c r="T46" i="3"/>
  <c r="W45" i="3"/>
  <c r="V45" i="3"/>
  <c r="T45" i="3"/>
  <c r="W44" i="3"/>
  <c r="V44" i="3"/>
  <c r="T44" i="3"/>
  <c r="W43" i="3"/>
  <c r="V43" i="3"/>
  <c r="T43" i="3"/>
  <c r="W42" i="3"/>
  <c r="V42" i="3"/>
  <c r="T42" i="3"/>
  <c r="W41" i="3"/>
  <c r="V41" i="3"/>
  <c r="T41" i="3"/>
  <c r="W40" i="3"/>
  <c r="U40" i="3"/>
  <c r="W39" i="3"/>
  <c r="U39" i="3"/>
  <c r="W38" i="3"/>
  <c r="U38" i="3"/>
  <c r="W37" i="3"/>
  <c r="V37" i="3"/>
  <c r="T37" i="3"/>
  <c r="W36" i="3"/>
  <c r="U36" i="3"/>
  <c r="W35" i="3"/>
  <c r="V35" i="3"/>
  <c r="T35" i="3"/>
  <c r="U34" i="3"/>
  <c r="W33" i="3"/>
  <c r="V33" i="3"/>
  <c r="T33" i="3"/>
  <c r="W32" i="3"/>
  <c r="V32" i="3"/>
  <c r="T32" i="3"/>
  <c r="W31" i="3"/>
  <c r="V31" i="3"/>
  <c r="T31" i="3"/>
  <c r="W30" i="3"/>
  <c r="V30" i="3"/>
  <c r="T30" i="3"/>
  <c r="W29" i="3"/>
  <c r="V29" i="3"/>
  <c r="T29" i="3"/>
  <c r="W28" i="3"/>
  <c r="U28" i="3"/>
  <c r="W27" i="3"/>
  <c r="V27" i="3"/>
  <c r="T27" i="3"/>
  <c r="W26" i="3"/>
  <c r="V26" i="3"/>
  <c r="T26" i="3"/>
  <c r="W25" i="3"/>
  <c r="V25" i="3"/>
  <c r="T25" i="3"/>
  <c r="W24" i="3"/>
  <c r="V24" i="3"/>
  <c r="T24" i="3"/>
  <c r="W23" i="3"/>
  <c r="V23" i="3"/>
  <c r="T23" i="3"/>
  <c r="W22" i="3"/>
  <c r="V22" i="3"/>
  <c r="T22" i="3"/>
  <c r="W21" i="3"/>
  <c r="V21" i="3"/>
  <c r="T21" i="3"/>
  <c r="W20" i="3"/>
  <c r="V20" i="3"/>
  <c r="T20" i="3"/>
  <c r="W19" i="3"/>
  <c r="V19" i="3"/>
  <c r="T19" i="3"/>
  <c r="W18" i="3"/>
  <c r="V18" i="3"/>
  <c r="T18" i="3"/>
  <c r="W17" i="3"/>
  <c r="V17" i="3"/>
  <c r="T17" i="3"/>
  <c r="W16" i="3"/>
  <c r="V16" i="3"/>
  <c r="T16" i="3"/>
  <c r="W15" i="3"/>
  <c r="V15" i="3"/>
  <c r="T15" i="3"/>
  <c r="W14" i="3"/>
  <c r="V14" i="3"/>
  <c r="T14" i="3"/>
  <c r="W13" i="3"/>
  <c r="V13" i="3"/>
  <c r="T13" i="3"/>
  <c r="W12" i="3"/>
  <c r="V12" i="3"/>
  <c r="T12" i="3"/>
  <c r="W11" i="3"/>
  <c r="V11" i="3"/>
  <c r="T11" i="3"/>
  <c r="W10" i="3"/>
  <c r="U10" i="3"/>
  <c r="W8" i="3"/>
  <c r="V8" i="3"/>
  <c r="T8" i="3"/>
  <c r="W7" i="3"/>
  <c r="V7" i="3"/>
  <c r="T7" i="3"/>
  <c r="W6" i="3"/>
  <c r="V6" i="3"/>
  <c r="T6" i="3"/>
  <c r="W5" i="3"/>
  <c r="V5" i="3"/>
  <c r="T5" i="3"/>
  <c r="F60" i="3" l="1"/>
  <c r="F59" i="3"/>
  <c r="F83" i="3"/>
  <c r="G75" i="3" s="1"/>
  <c r="F84" i="3"/>
  <c r="G25" i="3" l="1"/>
  <c r="G28" i="3"/>
  <c r="G32" i="3"/>
  <c r="G39" i="3"/>
  <c r="G24" i="3"/>
  <c r="G16" i="3"/>
  <c r="G11" i="3"/>
  <c r="G71" i="3"/>
  <c r="G76" i="3"/>
  <c r="G66" i="3"/>
  <c r="G12" i="3"/>
  <c r="G17" i="3"/>
  <c r="G72" i="3"/>
  <c r="G67" i="3"/>
  <c r="G79" i="3"/>
  <c r="G69" i="3"/>
  <c r="G70" i="3"/>
  <c r="G80" i="3"/>
  <c r="G73" i="3"/>
  <c r="G78" i="3"/>
  <c r="F88" i="3"/>
  <c r="G50" i="3"/>
  <c r="G55" i="3"/>
  <c r="G74" i="3"/>
  <c r="G41" i="3"/>
  <c r="G68" i="3"/>
  <c r="G42" i="3"/>
  <c r="G29" i="3"/>
  <c r="G49" i="3"/>
  <c r="G51" i="3"/>
  <c r="G34" i="3"/>
  <c r="G48" i="3"/>
  <c r="G26" i="3"/>
  <c r="G9" i="3"/>
  <c r="G5" i="3"/>
  <c r="G38" i="3"/>
  <c r="G35" i="3"/>
  <c r="G36" i="3"/>
  <c r="G6" i="3"/>
  <c r="G15" i="3"/>
  <c r="G27" i="3"/>
  <c r="G8" i="3"/>
  <c r="G45" i="3"/>
  <c r="G33" i="3"/>
  <c r="G44" i="3"/>
  <c r="G13" i="3"/>
  <c r="G7" i="3"/>
  <c r="G21" i="3"/>
  <c r="G19" i="3"/>
  <c r="G53" i="3"/>
  <c r="G18" i="3"/>
  <c r="G46" i="3"/>
  <c r="G37" i="3"/>
  <c r="G40" i="3"/>
  <c r="G47" i="3"/>
  <c r="G57" i="3"/>
  <c r="G30" i="3"/>
  <c r="G20" i="3"/>
  <c r="G23" i="3"/>
  <c r="G43" i="3"/>
  <c r="G31" i="3"/>
  <c r="G22" i="3"/>
  <c r="G52" i="3"/>
  <c r="G14" i="3"/>
  <c r="G10" i="3"/>
  <c r="G56" i="3"/>
  <c r="G54" i="3"/>
  <c r="G77" i="3"/>
  <c r="G59" i="3" l="1"/>
  <c r="G83" i="3"/>
  <c r="C67" i="7" l="1"/>
  <c r="C70" i="7"/>
  <c r="C56" i="7"/>
  <c r="C38" i="7"/>
  <c r="C8" i="7"/>
  <c r="C14" i="7"/>
  <c r="C17" i="7"/>
  <c r="C21" i="7"/>
  <c r="C79" i="7"/>
  <c r="C24" i="7"/>
  <c r="C27" i="7"/>
  <c r="C30" i="7"/>
  <c r="C37" i="7"/>
  <c r="C42" i="7"/>
  <c r="C47" i="7"/>
  <c r="C50" i="7"/>
  <c r="C40" i="7"/>
  <c r="C51" i="7"/>
  <c r="C68" i="7"/>
  <c r="C71" i="7"/>
  <c r="C77" i="7"/>
  <c r="C55" i="7"/>
  <c r="C66" i="7"/>
  <c r="C12" i="7"/>
  <c r="C29" i="7"/>
  <c r="C20" i="7"/>
  <c r="C74" i="7"/>
  <c r="C76" i="7"/>
  <c r="C5" i="7"/>
  <c r="C33" i="7"/>
  <c r="C44" i="7"/>
  <c r="C46" i="7"/>
  <c r="C49" i="7"/>
  <c r="C43" i="7"/>
  <c r="C10" i="7"/>
  <c r="C34" i="7"/>
  <c r="C69" i="7"/>
  <c r="C72" i="7"/>
  <c r="C23" i="7"/>
  <c r="C28" i="7"/>
  <c r="C7" i="7"/>
  <c r="C13" i="7"/>
  <c r="C16" i="7"/>
  <c r="C19" i="7"/>
  <c r="C78" i="7"/>
  <c r="C22" i="7"/>
  <c r="C26" i="7"/>
  <c r="C32" i="7"/>
  <c r="C41" i="7"/>
  <c r="C45" i="7"/>
  <c r="C48" i="7"/>
  <c r="C52" i="7"/>
  <c r="C57" i="7"/>
  <c r="C36" i="7"/>
  <c r="C73" i="7"/>
  <c r="C75" i="7"/>
  <c r="C39" i="7"/>
  <c r="C6" i="7"/>
  <c r="C11" i="7"/>
  <c r="C15" i="7"/>
  <c r="C18" i="7"/>
  <c r="C80" i="7"/>
  <c r="C25" i="7"/>
  <c r="C31" i="7"/>
  <c r="C35" i="7"/>
  <c r="C53" i="7"/>
  <c r="C54" i="7"/>
  <c r="J82" i="4" l="1"/>
  <c r="K69" i="4" s="1"/>
  <c r="J83" i="4"/>
  <c r="K83" i="5"/>
  <c r="K82" i="5"/>
  <c r="L66" i="5" s="1"/>
  <c r="K83" i="6"/>
  <c r="K82" i="6"/>
  <c r="L75" i="6" s="1"/>
  <c r="J83" i="7"/>
  <c r="J82" i="7"/>
  <c r="K76" i="7" s="1"/>
  <c r="J84" i="3"/>
  <c r="J83" i="3"/>
  <c r="K76" i="3" s="1"/>
  <c r="J59" i="4"/>
  <c r="K51" i="4" s="1"/>
  <c r="J60" i="4"/>
  <c r="K60" i="5"/>
  <c r="K59" i="5"/>
  <c r="L54" i="5" s="1"/>
  <c r="K60" i="6"/>
  <c r="K59" i="6"/>
  <c r="J60" i="7"/>
  <c r="J59" i="7"/>
  <c r="K39" i="7" s="1"/>
  <c r="J60" i="3"/>
  <c r="J59" i="3"/>
  <c r="L71" i="5" l="1"/>
  <c r="L18" i="5"/>
  <c r="L36" i="5"/>
  <c r="K73" i="4"/>
  <c r="K78" i="4"/>
  <c r="L77" i="6"/>
  <c r="L45" i="5"/>
  <c r="K6" i="4"/>
  <c r="K36" i="4"/>
  <c r="K80" i="4"/>
  <c r="K72" i="4"/>
  <c r="K27" i="4"/>
  <c r="K70" i="7"/>
  <c r="L71" i="6"/>
  <c r="L67" i="6"/>
  <c r="L73" i="6"/>
  <c r="L80" i="6"/>
  <c r="L78" i="5"/>
  <c r="L72" i="5"/>
  <c r="K87" i="5"/>
  <c r="L42" i="5"/>
  <c r="L14" i="5"/>
  <c r="L26" i="5"/>
  <c r="L75" i="5"/>
  <c r="L80" i="5"/>
  <c r="L69" i="5"/>
  <c r="L73" i="5"/>
  <c r="L70" i="5"/>
  <c r="L67" i="5"/>
  <c r="L77" i="5"/>
  <c r="L13" i="5"/>
  <c r="L76" i="5"/>
  <c r="K77" i="4"/>
  <c r="K26" i="4"/>
  <c r="K78" i="7"/>
  <c r="L76" i="6"/>
  <c r="L74" i="6"/>
  <c r="L70" i="6"/>
  <c r="L69" i="6"/>
  <c r="L78" i="6"/>
  <c r="L66" i="6"/>
  <c r="K70" i="4"/>
  <c r="K75" i="4"/>
  <c r="J88" i="3"/>
  <c r="L39" i="5"/>
  <c r="K87" i="6"/>
  <c r="L79" i="6"/>
  <c r="K71" i="7"/>
  <c r="K74" i="7"/>
  <c r="J87" i="7"/>
  <c r="K77" i="7"/>
  <c r="L7" i="5"/>
  <c r="L50" i="5"/>
  <c r="K76" i="4"/>
  <c r="K71" i="4"/>
  <c r="J87" i="4"/>
  <c r="K52" i="4"/>
  <c r="K13" i="4"/>
  <c r="K67" i="4"/>
  <c r="K7" i="4"/>
  <c r="K74" i="4"/>
  <c r="K80" i="3"/>
  <c r="K71" i="3"/>
  <c r="K78" i="3"/>
  <c r="K80" i="7"/>
  <c r="K69" i="7"/>
  <c r="K68" i="7"/>
  <c r="K79" i="7"/>
  <c r="K67" i="7"/>
  <c r="L79" i="5"/>
  <c r="L74" i="5"/>
  <c r="K45" i="4"/>
  <c r="K14" i="4"/>
  <c r="K39" i="4"/>
  <c r="K40" i="4"/>
  <c r="K42" i="4"/>
  <c r="K35" i="4"/>
  <c r="K29" i="4"/>
  <c r="K18" i="4"/>
  <c r="K67" i="3"/>
  <c r="K30" i="3"/>
  <c r="K36" i="7"/>
  <c r="K45" i="7"/>
  <c r="K35" i="7"/>
  <c r="K26" i="7"/>
  <c r="K37" i="7"/>
  <c r="K20" i="7"/>
  <c r="L6" i="6"/>
  <c r="L14" i="6"/>
  <c r="L22" i="6"/>
  <c r="L30" i="6"/>
  <c r="L38" i="6"/>
  <c r="L46" i="6"/>
  <c r="L54" i="6"/>
  <c r="L7" i="6"/>
  <c r="L15" i="6"/>
  <c r="L23" i="6"/>
  <c r="L31" i="6"/>
  <c r="L39" i="6"/>
  <c r="L47" i="6"/>
  <c r="L55" i="6"/>
  <c r="L8" i="6"/>
  <c r="L16" i="6"/>
  <c r="L24" i="6"/>
  <c r="L32" i="6"/>
  <c r="L40" i="6"/>
  <c r="L48" i="6"/>
  <c r="L56" i="6"/>
  <c r="L18" i="6"/>
  <c r="L26" i="6"/>
  <c r="L42" i="6"/>
  <c r="L19" i="6"/>
  <c r="L27" i="6"/>
  <c r="L51" i="6"/>
  <c r="L9" i="6"/>
  <c r="L17" i="6"/>
  <c r="L25" i="6"/>
  <c r="L33" i="6"/>
  <c r="L41" i="6"/>
  <c r="L49" i="6"/>
  <c r="L57" i="6"/>
  <c r="L10" i="6"/>
  <c r="L34" i="6"/>
  <c r="L50" i="6"/>
  <c r="L11" i="6"/>
  <c r="L35" i="6"/>
  <c r="L43" i="6"/>
  <c r="L12" i="6"/>
  <c r="L20" i="6"/>
  <c r="L28" i="6"/>
  <c r="L36" i="6"/>
  <c r="L44" i="6"/>
  <c r="L52" i="6"/>
  <c r="L5" i="6"/>
  <c r="L13" i="6"/>
  <c r="L21" i="6"/>
  <c r="L29" i="6"/>
  <c r="L37" i="6"/>
  <c r="L45" i="6"/>
  <c r="L53" i="6"/>
  <c r="L20" i="5"/>
  <c r="L5" i="5"/>
  <c r="L35" i="5"/>
  <c r="K37" i="4"/>
  <c r="K79" i="4"/>
  <c r="K66" i="3"/>
  <c r="K68" i="3"/>
  <c r="K14" i="3"/>
  <c r="K45" i="3"/>
  <c r="K36" i="3"/>
  <c r="K19" i="7"/>
  <c r="K34" i="7"/>
  <c r="K9" i="7"/>
  <c r="K29" i="7"/>
  <c r="L29" i="5"/>
  <c r="K14" i="7"/>
  <c r="K54" i="3"/>
  <c r="K51" i="3"/>
  <c r="K21" i="3"/>
  <c r="L16" i="5"/>
  <c r="L55" i="5"/>
  <c r="K47" i="3"/>
  <c r="K55" i="4"/>
  <c r="K30" i="4"/>
  <c r="K54" i="7"/>
  <c r="K12" i="7"/>
  <c r="L44" i="5"/>
  <c r="K68" i="4"/>
  <c r="K38" i="7"/>
  <c r="K27" i="7"/>
  <c r="L27" i="5"/>
  <c r="L34" i="5"/>
  <c r="L9" i="5"/>
  <c r="K42" i="7"/>
  <c r="K12" i="4"/>
  <c r="K34" i="4"/>
  <c r="K9" i="4"/>
  <c r="K17" i="4"/>
  <c r="K56" i="7"/>
  <c r="K33" i="7"/>
  <c r="K17" i="3"/>
  <c r="K15" i="4"/>
  <c r="K11" i="7"/>
  <c r="K8" i="3"/>
  <c r="K25" i="3"/>
  <c r="K11" i="3"/>
  <c r="K28" i="4"/>
  <c r="K57" i="7"/>
  <c r="K75" i="7"/>
  <c r="K31" i="3"/>
  <c r="K54" i="4"/>
  <c r="K7" i="3"/>
  <c r="K19" i="3"/>
  <c r="K50" i="4"/>
  <c r="L6" i="5"/>
  <c r="K47" i="7"/>
  <c r="K12" i="3"/>
  <c r="L15" i="5"/>
  <c r="K41" i="4"/>
  <c r="K16" i="4"/>
  <c r="K56" i="4"/>
  <c r="L11" i="5"/>
  <c r="L46" i="5"/>
  <c r="K72" i="7"/>
  <c r="K11" i="4"/>
  <c r="K16" i="7"/>
  <c r="L24" i="5"/>
  <c r="K7" i="7"/>
  <c r="L43" i="5"/>
  <c r="K52" i="7"/>
  <c r="K18" i="7"/>
  <c r="K43" i="4"/>
  <c r="L52" i="5"/>
  <c r="K32" i="7"/>
  <c r="L10" i="5"/>
  <c r="K53" i="3"/>
  <c r="L33" i="5"/>
  <c r="K16" i="3"/>
  <c r="K47" i="4"/>
  <c r="K23" i="7"/>
  <c r="K44" i="4"/>
  <c r="L68" i="6"/>
  <c r="K32" i="3"/>
  <c r="K33" i="3"/>
  <c r="K46" i="4"/>
  <c r="L23" i="5"/>
  <c r="K44" i="3"/>
  <c r="L21" i="5"/>
  <c r="K69" i="3"/>
  <c r="K23" i="4"/>
  <c r="K49" i="7"/>
  <c r="K5" i="3"/>
  <c r="K6" i="3"/>
  <c r="K40" i="3"/>
  <c r="K27" i="3"/>
  <c r="K40" i="7"/>
  <c r="K6" i="7"/>
  <c r="K35" i="3"/>
  <c r="K77" i="3"/>
  <c r="L57" i="5"/>
  <c r="K22" i="3"/>
  <c r="K23" i="3"/>
  <c r="K24" i="4"/>
  <c r="K53" i="4"/>
  <c r="L30" i="5"/>
  <c r="K72" i="3"/>
  <c r="K73" i="3"/>
  <c r="K25" i="4"/>
  <c r="L56" i="5"/>
  <c r="K33" i="4"/>
  <c r="K17" i="7"/>
  <c r="L68" i="5"/>
  <c r="K41" i="7"/>
  <c r="K79" i="3"/>
  <c r="K38" i="3"/>
  <c r="K9" i="3"/>
  <c r="K34" i="3"/>
  <c r="K13" i="3"/>
  <c r="K42" i="3"/>
  <c r="K26" i="3"/>
  <c r="K39" i="3"/>
  <c r="K19" i="4"/>
  <c r="K13" i="7"/>
  <c r="K8" i="7"/>
  <c r="K30" i="7"/>
  <c r="K25" i="7"/>
  <c r="L38" i="5"/>
  <c r="K24" i="3"/>
  <c r="K57" i="3"/>
  <c r="K38" i="4"/>
  <c r="K41" i="3"/>
  <c r="K44" i="7"/>
  <c r="K46" i="7"/>
  <c r="K15" i="3"/>
  <c r="K48" i="7"/>
  <c r="K66" i="7"/>
  <c r="L48" i="5"/>
  <c r="K74" i="3"/>
  <c r="K31" i="4"/>
  <c r="K48" i="4"/>
  <c r="L28" i="5"/>
  <c r="L12" i="5"/>
  <c r="L72" i="6"/>
  <c r="K15" i="7"/>
  <c r="K48" i="3"/>
  <c r="K28" i="3"/>
  <c r="K50" i="3"/>
  <c r="K18" i="3"/>
  <c r="K43" i="7"/>
  <c r="L19" i="5"/>
  <c r="K43" i="3"/>
  <c r="K37" i="3"/>
  <c r="K20" i="4"/>
  <c r="L40" i="5"/>
  <c r="K20" i="3"/>
  <c r="L17" i="5"/>
  <c r="K21" i="4"/>
  <c r="L53" i="5"/>
  <c r="L41" i="5"/>
  <c r="K55" i="7"/>
  <c r="K57" i="4"/>
  <c r="K10" i="4"/>
  <c r="K49" i="4"/>
  <c r="K49" i="3"/>
  <c r="L25" i="5"/>
  <c r="K22" i="7"/>
  <c r="K51" i="7"/>
  <c r="K55" i="3"/>
  <c r="K21" i="7"/>
  <c r="L31" i="5"/>
  <c r="K70" i="3"/>
  <c r="L22" i="5"/>
  <c r="L51" i="5"/>
  <c r="K73" i="7"/>
  <c r="K46" i="3"/>
  <c r="K22" i="4"/>
  <c r="K29" i="3"/>
  <c r="K52" i="3"/>
  <c r="K50" i="7"/>
  <c r="K5" i="7"/>
  <c r="L37" i="5"/>
  <c r="K5" i="4"/>
  <c r="L49" i="5"/>
  <c r="K8" i="4"/>
  <c r="L47" i="5"/>
  <c r="K75" i="3"/>
  <c r="L8" i="5"/>
  <c r="K31" i="7"/>
  <c r="L32" i="5"/>
  <c r="K10" i="3"/>
  <c r="K28" i="7"/>
  <c r="K32" i="4"/>
  <c r="K56" i="3"/>
  <c r="K24" i="7"/>
  <c r="K53" i="7"/>
  <c r="K66" i="4"/>
  <c r="K10" i="7"/>
  <c r="L82" i="5" l="1"/>
  <c r="L82" i="6"/>
  <c r="K59" i="7"/>
  <c r="L59" i="6"/>
  <c r="K59" i="4"/>
  <c r="K82" i="4"/>
  <c r="L59" i="5"/>
  <c r="K82" i="7"/>
  <c r="K59" i="3"/>
  <c r="K83" i="3"/>
  <c r="N85" i="5" l="1"/>
  <c r="N85" i="6"/>
  <c r="L86" i="3"/>
  <c r="N75" i="5" l="1"/>
  <c r="N72" i="5"/>
  <c r="N77" i="5"/>
  <c r="N74" i="5"/>
  <c r="N70" i="5"/>
  <c r="N71" i="5"/>
  <c r="N79" i="5"/>
  <c r="N69" i="5"/>
  <c r="N80" i="5"/>
  <c r="N73" i="5"/>
  <c r="N76" i="5"/>
  <c r="N78" i="5"/>
  <c r="N67" i="5"/>
  <c r="N66" i="5"/>
  <c r="N68" i="5"/>
  <c r="N62" i="5"/>
  <c r="N62" i="6"/>
  <c r="L62" i="3"/>
  <c r="L71" i="3"/>
  <c r="L68" i="3"/>
  <c r="L78" i="3"/>
  <c r="L80" i="3"/>
  <c r="L67" i="3"/>
  <c r="L76" i="3"/>
  <c r="L66" i="3"/>
  <c r="L73" i="3"/>
  <c r="L77" i="3"/>
  <c r="L79" i="3"/>
  <c r="L70" i="3"/>
  <c r="L72" i="3"/>
  <c r="L74" i="3"/>
  <c r="L69" i="3"/>
  <c r="L75" i="3"/>
  <c r="N66" i="6"/>
  <c r="N71" i="6"/>
  <c r="N74" i="6"/>
  <c r="N80" i="6"/>
  <c r="N69" i="6"/>
  <c r="N75" i="6"/>
  <c r="N78" i="6"/>
  <c r="N70" i="6"/>
  <c r="N76" i="6"/>
  <c r="N73" i="6"/>
  <c r="N79" i="6"/>
  <c r="N77" i="6"/>
  <c r="N67" i="6"/>
  <c r="N68" i="6"/>
  <c r="N72" i="6"/>
  <c r="L83" i="3" l="1"/>
  <c r="L36" i="3"/>
  <c r="L14" i="3"/>
  <c r="L45" i="3"/>
  <c r="L30" i="3"/>
  <c r="L56" i="3"/>
  <c r="L54" i="3"/>
  <c r="L13" i="3"/>
  <c r="L17" i="3"/>
  <c r="L41" i="3"/>
  <c r="L40" i="3"/>
  <c r="L23" i="3"/>
  <c r="L20" i="3"/>
  <c r="L5" i="3"/>
  <c r="L28" i="3"/>
  <c r="L43" i="3"/>
  <c r="L26" i="3"/>
  <c r="L51" i="3"/>
  <c r="L57" i="3"/>
  <c r="L6" i="3"/>
  <c r="L38" i="3"/>
  <c r="L39" i="3"/>
  <c r="L50" i="3"/>
  <c r="L44" i="3"/>
  <c r="L47" i="3"/>
  <c r="L52" i="3"/>
  <c r="L48" i="3"/>
  <c r="L37" i="3"/>
  <c r="L32" i="3"/>
  <c r="L21" i="3"/>
  <c r="L49" i="3"/>
  <c r="L34" i="3"/>
  <c r="L12" i="3"/>
  <c r="L42" i="3"/>
  <c r="L55" i="3"/>
  <c r="L18" i="3"/>
  <c r="L53" i="3"/>
  <c r="L11" i="3"/>
  <c r="L24" i="3"/>
  <c r="L16" i="3"/>
  <c r="L33" i="3"/>
  <c r="L29" i="3"/>
  <c r="L27" i="3"/>
  <c r="L31" i="3"/>
  <c r="L9" i="3"/>
  <c r="L19" i="3"/>
  <c r="L22" i="3"/>
  <c r="L35" i="3"/>
  <c r="L10" i="3"/>
  <c r="L15" i="3"/>
  <c r="L7" i="3"/>
  <c r="L8" i="3"/>
  <c r="L25" i="3"/>
  <c r="L46" i="3"/>
  <c r="N82" i="6"/>
  <c r="N14" i="6"/>
  <c r="N56" i="6"/>
  <c r="N36" i="6"/>
  <c r="N39" i="6"/>
  <c r="N43" i="6"/>
  <c r="N37" i="6"/>
  <c r="N42" i="6"/>
  <c r="N9" i="6"/>
  <c r="N49" i="6"/>
  <c r="N26" i="6"/>
  <c r="N19" i="6"/>
  <c r="N35" i="6"/>
  <c r="N7" i="6"/>
  <c r="N47" i="6"/>
  <c r="N8" i="6"/>
  <c r="N10" i="6"/>
  <c r="N38" i="6"/>
  <c r="N41" i="6"/>
  <c r="N22" i="6"/>
  <c r="N17" i="6"/>
  <c r="N11" i="6"/>
  <c r="N13" i="6"/>
  <c r="N15" i="6"/>
  <c r="N23" i="6"/>
  <c r="N34" i="6"/>
  <c r="N32" i="6"/>
  <c r="N25" i="6"/>
  <c r="N20" i="6"/>
  <c r="N40" i="6"/>
  <c r="N45" i="6"/>
  <c r="N24" i="6"/>
  <c r="N46" i="6"/>
  <c r="N6" i="6"/>
  <c r="N31" i="6"/>
  <c r="N48" i="6"/>
  <c r="N12" i="6"/>
  <c r="N51" i="6"/>
  <c r="N28" i="6"/>
  <c r="N29" i="6"/>
  <c r="N30" i="6"/>
  <c r="N21" i="6"/>
  <c r="N55" i="6"/>
  <c r="N5" i="6"/>
  <c r="N53" i="6"/>
  <c r="N33" i="6"/>
  <c r="N57" i="6"/>
  <c r="N18" i="6"/>
  <c r="N27" i="6"/>
  <c r="N16" i="6"/>
  <c r="N50" i="6"/>
  <c r="N54" i="6"/>
  <c r="N44" i="6"/>
  <c r="N52" i="6"/>
  <c r="N45" i="5"/>
  <c r="N14" i="5"/>
  <c r="N20" i="5"/>
  <c r="N7" i="5"/>
  <c r="N5" i="5"/>
  <c r="N26" i="5"/>
  <c r="N54" i="5"/>
  <c r="N35" i="5"/>
  <c r="N18" i="5"/>
  <c r="N50" i="5"/>
  <c r="N36" i="5"/>
  <c r="N13" i="5"/>
  <c r="N42" i="5"/>
  <c r="N39" i="5"/>
  <c r="N40" i="5"/>
  <c r="N49" i="5"/>
  <c r="N22" i="5"/>
  <c r="N16" i="5"/>
  <c r="N41" i="5"/>
  <c r="N46" i="5"/>
  <c r="N48" i="5"/>
  <c r="N19" i="5"/>
  <c r="N37" i="5"/>
  <c r="N24" i="5"/>
  <c r="N29" i="5"/>
  <c r="N11" i="5"/>
  <c r="N44" i="5"/>
  <c r="N32" i="5"/>
  <c r="N9" i="5"/>
  <c r="N21" i="5"/>
  <c r="N56" i="5"/>
  <c r="N30" i="5"/>
  <c r="N55" i="5"/>
  <c r="N6" i="5"/>
  <c r="N31" i="5"/>
  <c r="N23" i="5"/>
  <c r="N38" i="5"/>
  <c r="N57" i="5"/>
  <c r="N51" i="5"/>
  <c r="N12" i="5"/>
  <c r="N15" i="5"/>
  <c r="N10" i="5"/>
  <c r="N47" i="5"/>
  <c r="N52" i="5"/>
  <c r="N25" i="5"/>
  <c r="N27" i="5"/>
  <c r="N17" i="5"/>
  <c r="N33" i="5"/>
  <c r="N8" i="5"/>
  <c r="N53" i="5"/>
  <c r="N34" i="5"/>
  <c r="N28" i="5"/>
  <c r="N43" i="5"/>
  <c r="N82" i="5"/>
  <c r="N59" i="5" l="1"/>
  <c r="N59" i="6"/>
  <c r="L59" i="3"/>
  <c r="L88" i="3" l="1"/>
  <c r="L60" i="3"/>
  <c r="F60" i="6" l="1"/>
  <c r="F59" i="6"/>
  <c r="G5" i="6" s="1"/>
  <c r="F82" i="6"/>
  <c r="G74" i="6" s="1"/>
  <c r="F82" i="5"/>
  <c r="G67" i="5" s="1"/>
  <c r="F83" i="5"/>
  <c r="F83" i="6"/>
  <c r="F82" i="4"/>
  <c r="G72" i="4" s="1"/>
  <c r="F83" i="4"/>
  <c r="F60" i="5"/>
  <c r="F59" i="7"/>
  <c r="G17" i="7" s="1"/>
  <c r="F60" i="4"/>
  <c r="F59" i="4"/>
  <c r="G11" i="4" s="1"/>
  <c r="F60" i="7"/>
  <c r="F82" i="7"/>
  <c r="G73" i="7" s="1"/>
  <c r="F59" i="5"/>
  <c r="G22" i="5" s="1"/>
  <c r="F83" i="7"/>
  <c r="G8" i="6" l="1"/>
  <c r="G27" i="6"/>
  <c r="G47" i="6"/>
  <c r="G33" i="6"/>
  <c r="G35" i="6"/>
  <c r="G14" i="6"/>
  <c r="G20" i="6"/>
  <c r="G57" i="6"/>
  <c r="G18" i="6"/>
  <c r="G43" i="6"/>
  <c r="G19" i="6"/>
  <c r="G42" i="6"/>
  <c r="F87" i="5"/>
  <c r="G32" i="6"/>
  <c r="G31" i="6"/>
  <c r="G22" i="6"/>
  <c r="G54" i="6"/>
  <c r="G7" i="6"/>
  <c r="G45" i="6"/>
  <c r="G23" i="6"/>
  <c r="G30" i="6"/>
  <c r="G53" i="6"/>
  <c r="G16" i="6"/>
  <c r="G48" i="6"/>
  <c r="G46" i="6"/>
  <c r="G26" i="6"/>
  <c r="G52" i="6"/>
  <c r="G17" i="6"/>
  <c r="G50" i="6"/>
  <c r="G25" i="6"/>
  <c r="G68" i="7"/>
  <c r="G66" i="7"/>
  <c r="G75" i="6"/>
  <c r="G72" i="6"/>
  <c r="G12" i="7"/>
  <c r="G25" i="7"/>
  <c r="G5" i="7"/>
  <c r="G33" i="7"/>
  <c r="G45" i="7"/>
  <c r="G6" i="7"/>
  <c r="G37" i="7"/>
  <c r="G11" i="6"/>
  <c r="G78" i="5"/>
  <c r="G74" i="5"/>
  <c r="G71" i="5"/>
  <c r="G15" i="4"/>
  <c r="G14" i="7"/>
  <c r="G42" i="7"/>
  <c r="G46" i="7"/>
  <c r="G15" i="7"/>
  <c r="G7" i="7"/>
  <c r="G53" i="7"/>
  <c r="G50" i="7"/>
  <c r="G22" i="7"/>
  <c r="F87" i="7"/>
  <c r="G29" i="6"/>
  <c r="G73" i="6"/>
  <c r="G15" i="6"/>
  <c r="G49" i="6"/>
  <c r="G41" i="6"/>
  <c r="G13" i="6"/>
  <c r="G6" i="6"/>
  <c r="G24" i="6"/>
  <c r="G75" i="4"/>
  <c r="G15" i="5"/>
  <c r="G12" i="4"/>
  <c r="G24" i="4"/>
  <c r="G53" i="4"/>
  <c r="G29" i="4"/>
  <c r="G5" i="4"/>
  <c r="G43" i="4"/>
  <c r="G69" i="4"/>
  <c r="G35" i="4"/>
  <c r="G76" i="4"/>
  <c r="G8" i="4"/>
  <c r="G16" i="4"/>
  <c r="G13" i="4"/>
  <c r="G80" i="4"/>
  <c r="G73" i="4"/>
  <c r="G78" i="4"/>
  <c r="G74" i="4"/>
  <c r="G66" i="4"/>
  <c r="G37" i="5"/>
  <c r="G48" i="5"/>
  <c r="G20" i="5"/>
  <c r="G26" i="5"/>
  <c r="G54" i="5"/>
  <c r="G14" i="5"/>
  <c r="G29" i="5"/>
  <c r="G53" i="5"/>
  <c r="G48" i="7"/>
  <c r="G11" i="5"/>
  <c r="G23" i="5"/>
  <c r="G26" i="4"/>
  <c r="G41" i="5"/>
  <c r="G13" i="5"/>
  <c r="G52" i="4"/>
  <c r="G47" i="7"/>
  <c r="G68" i="6"/>
  <c r="F87" i="6"/>
  <c r="G9" i="5"/>
  <c r="G34" i="5"/>
  <c r="G28" i="5"/>
  <c r="G38" i="5"/>
  <c r="G55" i="5"/>
  <c r="G56" i="5"/>
  <c r="G40" i="5"/>
  <c r="G51" i="5"/>
  <c r="G39" i="5"/>
  <c r="G10" i="5"/>
  <c r="G36" i="5"/>
  <c r="G21" i="5"/>
  <c r="G16" i="5"/>
  <c r="G19" i="5"/>
  <c r="G43" i="5"/>
  <c r="G57" i="5"/>
  <c r="G79" i="5"/>
  <c r="G72" i="5"/>
  <c r="G35" i="5"/>
  <c r="G37" i="4"/>
  <c r="G30" i="5"/>
  <c r="G32" i="5"/>
  <c r="G45" i="5"/>
  <c r="G76" i="6"/>
  <c r="G31" i="5"/>
  <c r="G67" i="6"/>
  <c r="G54" i="4"/>
  <c r="G45" i="4"/>
  <c r="G25" i="5"/>
  <c r="G77" i="5"/>
  <c r="G27" i="7"/>
  <c r="G79" i="6"/>
  <c r="G47" i="4"/>
  <c r="G71" i="6"/>
  <c r="G73" i="5"/>
  <c r="G46" i="5"/>
  <c r="G16" i="7"/>
  <c r="G41" i="7"/>
  <c r="G8" i="5"/>
  <c r="G9" i="4"/>
  <c r="G34" i="4"/>
  <c r="G36" i="4"/>
  <c r="G40" i="4"/>
  <c r="G51" i="4"/>
  <c r="G39" i="4"/>
  <c r="G28" i="4"/>
  <c r="G55" i="4"/>
  <c r="G10" i="4"/>
  <c r="G38" i="4"/>
  <c r="G56" i="4"/>
  <c r="G21" i="4"/>
  <c r="G8" i="7"/>
  <c r="G80" i="7"/>
  <c r="G29" i="7"/>
  <c r="G50" i="5"/>
  <c r="G66" i="6"/>
  <c r="G6" i="5"/>
  <c r="G50" i="4"/>
  <c r="G71" i="7"/>
  <c r="G22" i="4"/>
  <c r="G67" i="4"/>
  <c r="G72" i="7"/>
  <c r="G74" i="7"/>
  <c r="G69" i="6"/>
  <c r="G44" i="5"/>
  <c r="F87" i="4"/>
  <c r="G25" i="4"/>
  <c r="G69" i="5"/>
  <c r="G34" i="7"/>
  <c r="G9" i="7"/>
  <c r="G55" i="7"/>
  <c r="G39" i="7"/>
  <c r="G10" i="7"/>
  <c r="G56" i="7"/>
  <c r="G40" i="7"/>
  <c r="G38" i="7"/>
  <c r="G28" i="7"/>
  <c r="G51" i="7"/>
  <c r="G36" i="7"/>
  <c r="G21" i="7"/>
  <c r="G48" i="4"/>
  <c r="G79" i="4"/>
  <c r="G52" i="5"/>
  <c r="G33" i="5"/>
  <c r="G24" i="5"/>
  <c r="G30" i="7"/>
  <c r="G20" i="7"/>
  <c r="G32" i="4"/>
  <c r="G80" i="6"/>
  <c r="G70" i="6"/>
  <c r="G33" i="4"/>
  <c r="G41" i="4"/>
  <c r="G14" i="4"/>
  <c r="G46" i="4"/>
  <c r="G43" i="7"/>
  <c r="G70" i="4"/>
  <c r="G6" i="4"/>
  <c r="G18" i="4"/>
  <c r="G31" i="7"/>
  <c r="G75" i="7"/>
  <c r="G13" i="7"/>
  <c r="G69" i="7"/>
  <c r="G57" i="7"/>
  <c r="G54" i="7"/>
  <c r="G70" i="7"/>
  <c r="G76" i="7"/>
  <c r="G77" i="6"/>
  <c r="G67" i="7"/>
  <c r="G77" i="7"/>
  <c r="G18" i="5"/>
  <c r="G31" i="4"/>
  <c r="G44" i="6"/>
  <c r="G12" i="6"/>
  <c r="G7" i="4"/>
  <c r="G37" i="6"/>
  <c r="G77" i="4"/>
  <c r="G18" i="7"/>
  <c r="G20" i="4"/>
  <c r="G44" i="7"/>
  <c r="G35" i="7"/>
  <c r="G42" i="4"/>
  <c r="G30" i="4"/>
  <c r="G32" i="7"/>
  <c r="G80" i="5"/>
  <c r="G78" i="6"/>
  <c r="G76" i="5"/>
  <c r="G27" i="5"/>
  <c r="G75" i="5"/>
  <c r="G23" i="7"/>
  <c r="G78" i="7"/>
  <c r="G71" i="4"/>
  <c r="G79" i="7"/>
  <c r="G24" i="7"/>
  <c r="G52" i="7"/>
  <c r="G17" i="4"/>
  <c r="G49" i="5"/>
  <c r="G68" i="5"/>
  <c r="G27" i="4"/>
  <c r="G44" i="4"/>
  <c r="G12" i="5"/>
  <c r="G70" i="5"/>
  <c r="G57" i="4"/>
  <c r="G47" i="5"/>
  <c r="G7" i="5"/>
  <c r="G42" i="5"/>
  <c r="G5" i="5"/>
  <c r="G19" i="7"/>
  <c r="G26" i="7"/>
  <c r="G49" i="4"/>
  <c r="G19" i="4"/>
  <c r="G11" i="7"/>
  <c r="G23" i="4"/>
  <c r="G17" i="5"/>
  <c r="G68" i="4"/>
  <c r="G66" i="5"/>
  <c r="G49" i="7"/>
  <c r="G9" i="6"/>
  <c r="G34" i="6"/>
  <c r="G56" i="6"/>
  <c r="G55" i="6"/>
  <c r="G28" i="6"/>
  <c r="G51" i="6"/>
  <c r="G36" i="6"/>
  <c r="G10" i="6"/>
  <c r="G39" i="6"/>
  <c r="G38" i="6"/>
  <c r="G40" i="6"/>
  <c r="G21" i="6"/>
  <c r="G82" i="7" l="1"/>
  <c r="G59" i="6"/>
  <c r="G82" i="4"/>
  <c r="G59" i="4"/>
  <c r="G59" i="5"/>
  <c r="G82" i="5"/>
  <c r="G82" i="6"/>
  <c r="G59" i="7"/>
  <c r="I85" i="5" l="1"/>
  <c r="I85" i="6"/>
  <c r="H86" i="3"/>
  <c r="I62" i="5" l="1"/>
  <c r="I62" i="6"/>
  <c r="H62" i="3"/>
  <c r="H75" i="3"/>
  <c r="H66" i="3"/>
  <c r="H77" i="3"/>
  <c r="H69" i="3"/>
  <c r="H79" i="3"/>
  <c r="H73" i="3"/>
  <c r="H74" i="3"/>
  <c r="H68" i="3"/>
  <c r="H78" i="3"/>
  <c r="H76" i="3"/>
  <c r="H67" i="3"/>
  <c r="H80" i="3"/>
  <c r="H71" i="3"/>
  <c r="H72" i="3"/>
  <c r="H70" i="3"/>
  <c r="I73" i="6"/>
  <c r="I74" i="6"/>
  <c r="I72" i="6"/>
  <c r="I75" i="6"/>
  <c r="I78" i="6"/>
  <c r="I76" i="6"/>
  <c r="I80" i="6"/>
  <c r="I70" i="6"/>
  <c r="I68" i="6"/>
  <c r="I69" i="6"/>
  <c r="I77" i="6"/>
  <c r="I67" i="6"/>
  <c r="I79" i="6"/>
  <c r="I66" i="6"/>
  <c r="I71" i="6"/>
  <c r="I74" i="5"/>
  <c r="I71" i="5"/>
  <c r="I67" i="5"/>
  <c r="I78" i="5"/>
  <c r="I66" i="5"/>
  <c r="I69" i="5"/>
  <c r="I79" i="5"/>
  <c r="I70" i="5"/>
  <c r="I76" i="5"/>
  <c r="I73" i="5"/>
  <c r="I72" i="5"/>
  <c r="I80" i="5"/>
  <c r="I75" i="5"/>
  <c r="I77" i="5"/>
  <c r="I68" i="5"/>
  <c r="I82" i="6" l="1"/>
  <c r="H85" i="4"/>
  <c r="H62" i="4"/>
  <c r="I82" i="5"/>
  <c r="H85" i="6"/>
  <c r="H62" i="6"/>
  <c r="H83" i="3"/>
  <c r="H85" i="5"/>
  <c r="H62" i="5"/>
  <c r="H85" i="7"/>
  <c r="H62" i="7"/>
  <c r="H32" i="3"/>
  <c r="H25" i="3"/>
  <c r="H39" i="3"/>
  <c r="H24" i="3"/>
  <c r="H28" i="3"/>
  <c r="H8" i="3"/>
  <c r="H15" i="3"/>
  <c r="H12" i="3"/>
  <c r="H7" i="3"/>
  <c r="H37" i="3"/>
  <c r="H56" i="3"/>
  <c r="H10" i="3"/>
  <c r="H20" i="3"/>
  <c r="H35" i="3"/>
  <c r="H57" i="3"/>
  <c r="H21" i="3"/>
  <c r="H27" i="3"/>
  <c r="H44" i="3"/>
  <c r="H46" i="3"/>
  <c r="H43" i="3"/>
  <c r="H23" i="3"/>
  <c r="H36" i="3"/>
  <c r="H38" i="3"/>
  <c r="H6" i="3"/>
  <c r="H48" i="3"/>
  <c r="H33" i="3"/>
  <c r="H18" i="3"/>
  <c r="H41" i="3"/>
  <c r="H11" i="3"/>
  <c r="H26" i="3"/>
  <c r="H45" i="3"/>
  <c r="H53" i="3"/>
  <c r="H50" i="3"/>
  <c r="H16" i="3"/>
  <c r="H49" i="3"/>
  <c r="H51" i="3"/>
  <c r="H13" i="3"/>
  <c r="H17" i="3"/>
  <c r="H5" i="3"/>
  <c r="H40" i="3"/>
  <c r="H42" i="3"/>
  <c r="H34" i="3"/>
  <c r="H30" i="3"/>
  <c r="H14" i="3"/>
  <c r="H55" i="3"/>
  <c r="H52" i="3"/>
  <c r="H54" i="3"/>
  <c r="H22" i="3"/>
  <c r="H29" i="3"/>
  <c r="H19" i="3"/>
  <c r="H47" i="3"/>
  <c r="H31" i="3"/>
  <c r="H9" i="3"/>
  <c r="I26" i="6"/>
  <c r="I25" i="6"/>
  <c r="I17" i="6"/>
  <c r="I33" i="6"/>
  <c r="I52" i="6"/>
  <c r="I46" i="6"/>
  <c r="I53" i="6"/>
  <c r="I22" i="6"/>
  <c r="I42" i="6"/>
  <c r="I13" i="6"/>
  <c r="I32" i="6"/>
  <c r="I19" i="6"/>
  <c r="I16" i="6"/>
  <c r="I30" i="6"/>
  <c r="I41" i="6"/>
  <c r="I8" i="6"/>
  <c r="I24" i="6"/>
  <c r="I27" i="6"/>
  <c r="I18" i="6"/>
  <c r="I57" i="6"/>
  <c r="I47" i="6"/>
  <c r="I50" i="6"/>
  <c r="I20" i="6"/>
  <c r="I15" i="6"/>
  <c r="I14" i="6"/>
  <c r="I48" i="6"/>
  <c r="I11" i="6"/>
  <c r="I45" i="6"/>
  <c r="I43" i="6"/>
  <c r="I31" i="6"/>
  <c r="I54" i="6"/>
  <c r="I23" i="6"/>
  <c r="I35" i="6"/>
  <c r="I5" i="6"/>
  <c r="I49" i="6"/>
  <c r="I6" i="6"/>
  <c r="I7" i="6"/>
  <c r="I29" i="6"/>
  <c r="I10" i="6"/>
  <c r="I44" i="6"/>
  <c r="I21" i="6"/>
  <c r="I38" i="6"/>
  <c r="I55" i="6"/>
  <c r="I39" i="6"/>
  <c r="I12" i="6"/>
  <c r="I36" i="6"/>
  <c r="I40" i="6"/>
  <c r="I51" i="6"/>
  <c r="I9" i="6"/>
  <c r="I37" i="6"/>
  <c r="I28" i="6"/>
  <c r="I56" i="6"/>
  <c r="I34" i="6"/>
  <c r="I22" i="5"/>
  <c r="I15" i="5"/>
  <c r="I57" i="5"/>
  <c r="I5" i="5"/>
  <c r="I44" i="5"/>
  <c r="I42" i="5"/>
  <c r="I50" i="5"/>
  <c r="I39" i="5"/>
  <c r="I28" i="5"/>
  <c r="I19" i="5"/>
  <c r="I32" i="5"/>
  <c r="I20" i="5"/>
  <c r="I31" i="5"/>
  <c r="I13" i="5"/>
  <c r="I56" i="5"/>
  <c r="I7" i="5"/>
  <c r="I6" i="5"/>
  <c r="I18" i="5"/>
  <c r="I35" i="5"/>
  <c r="I9" i="5"/>
  <c r="I45" i="5"/>
  <c r="I21" i="5"/>
  <c r="I48" i="5"/>
  <c r="I12" i="5"/>
  <c r="I10" i="5"/>
  <c r="I52" i="5"/>
  <c r="I38" i="5"/>
  <c r="I17" i="5"/>
  <c r="I23" i="5"/>
  <c r="I40" i="5"/>
  <c r="I34" i="5"/>
  <c r="I43" i="5"/>
  <c r="I29" i="5"/>
  <c r="I16" i="5"/>
  <c r="I24" i="5"/>
  <c r="I33" i="5"/>
  <c r="I27" i="5"/>
  <c r="I46" i="5"/>
  <c r="I55" i="5"/>
  <c r="I37" i="5"/>
  <c r="I47" i="5"/>
  <c r="I41" i="5"/>
  <c r="I30" i="5"/>
  <c r="I11" i="5"/>
  <c r="I26" i="5"/>
  <c r="I8" i="5"/>
  <c r="I51" i="5"/>
  <c r="I54" i="5"/>
  <c r="I36" i="5"/>
  <c r="I14" i="5"/>
  <c r="I25" i="5"/>
  <c r="I53" i="5"/>
  <c r="I49" i="5"/>
  <c r="L85" i="7" l="1"/>
  <c r="L62" i="7"/>
  <c r="H59" i="3"/>
  <c r="H88" i="3" s="1"/>
  <c r="L85" i="4"/>
  <c r="L62" i="4"/>
  <c r="H17" i="7"/>
  <c r="H45" i="7"/>
  <c r="H25" i="7"/>
  <c r="H42" i="7"/>
  <c r="H50" i="7"/>
  <c r="H7" i="7"/>
  <c r="H37" i="7"/>
  <c r="H6" i="7"/>
  <c r="H33" i="7"/>
  <c r="H14" i="7"/>
  <c r="H5" i="7"/>
  <c r="H46" i="7"/>
  <c r="H12" i="7"/>
  <c r="H22" i="7"/>
  <c r="H53" i="7"/>
  <c r="H15" i="7"/>
  <c r="H31" i="7"/>
  <c r="H29" i="7"/>
  <c r="H55" i="7"/>
  <c r="H57" i="7"/>
  <c r="H24" i="7"/>
  <c r="H54" i="7"/>
  <c r="H13" i="7"/>
  <c r="H28" i="7"/>
  <c r="H52" i="7"/>
  <c r="H11" i="7"/>
  <c r="H10" i="7"/>
  <c r="H38" i="7"/>
  <c r="H48" i="7"/>
  <c r="H8" i="7"/>
  <c r="H30" i="7"/>
  <c r="H16" i="7"/>
  <c r="H39" i="7"/>
  <c r="H19" i="7"/>
  <c r="H40" i="7"/>
  <c r="H43" i="7"/>
  <c r="H21" i="7"/>
  <c r="H27" i="7"/>
  <c r="H9" i="7"/>
  <c r="H49" i="7"/>
  <c r="H20" i="7"/>
  <c r="H32" i="7"/>
  <c r="H36" i="7"/>
  <c r="H41" i="7"/>
  <c r="H18" i="7"/>
  <c r="H34" i="7"/>
  <c r="H47" i="7"/>
  <c r="H23" i="7"/>
  <c r="H35" i="7"/>
  <c r="H44" i="7"/>
  <c r="H51" i="7"/>
  <c r="H26" i="7"/>
  <c r="H56" i="7"/>
  <c r="H5" i="6"/>
  <c r="H53" i="6"/>
  <c r="H49" i="6"/>
  <c r="H6" i="6"/>
  <c r="H22" i="6"/>
  <c r="H7" i="6"/>
  <c r="H26" i="6"/>
  <c r="H25" i="6"/>
  <c r="H17" i="6"/>
  <c r="H33" i="6"/>
  <c r="H41" i="6"/>
  <c r="H24" i="6"/>
  <c r="H42" i="6"/>
  <c r="H47" i="6"/>
  <c r="H13" i="6"/>
  <c r="H50" i="6"/>
  <c r="H32" i="6"/>
  <c r="H14" i="6"/>
  <c r="H19" i="6"/>
  <c r="H16" i="6"/>
  <c r="H30" i="6"/>
  <c r="H11" i="6"/>
  <c r="H8" i="6"/>
  <c r="H27" i="6"/>
  <c r="H18" i="6"/>
  <c r="H31" i="6"/>
  <c r="H57" i="6"/>
  <c r="H20" i="6"/>
  <c r="H15" i="6"/>
  <c r="H48" i="6"/>
  <c r="H45" i="6"/>
  <c r="H43" i="6"/>
  <c r="H29" i="6"/>
  <c r="H54" i="6"/>
  <c r="H23" i="6"/>
  <c r="H35" i="6"/>
  <c r="H52" i="6"/>
  <c r="H46" i="6"/>
  <c r="H21" i="6"/>
  <c r="H55" i="6"/>
  <c r="H10" i="6"/>
  <c r="H44" i="6"/>
  <c r="H38" i="6"/>
  <c r="H9" i="6"/>
  <c r="H39" i="6"/>
  <c r="H12" i="6"/>
  <c r="H36" i="6"/>
  <c r="H40" i="6"/>
  <c r="H28" i="6"/>
  <c r="H56" i="6"/>
  <c r="H51" i="6"/>
  <c r="H37" i="6"/>
  <c r="H34" i="6"/>
  <c r="I59" i="5"/>
  <c r="H66" i="7"/>
  <c r="H73" i="7"/>
  <c r="H68" i="7"/>
  <c r="H78" i="7"/>
  <c r="H74" i="7"/>
  <c r="H75" i="7"/>
  <c r="H76" i="7"/>
  <c r="H71" i="7"/>
  <c r="H70" i="7"/>
  <c r="H79" i="7"/>
  <c r="H80" i="7"/>
  <c r="H72" i="7"/>
  <c r="H67" i="7"/>
  <c r="H77" i="7"/>
  <c r="H69" i="7"/>
  <c r="H73" i="6"/>
  <c r="H74" i="6"/>
  <c r="H72" i="6"/>
  <c r="H75" i="6"/>
  <c r="H67" i="6"/>
  <c r="H66" i="6"/>
  <c r="H71" i="6"/>
  <c r="H78" i="6"/>
  <c r="H69" i="6"/>
  <c r="H76" i="6"/>
  <c r="H80" i="6"/>
  <c r="H70" i="6"/>
  <c r="H68" i="6"/>
  <c r="H77" i="6"/>
  <c r="H79" i="6"/>
  <c r="I59" i="6"/>
  <c r="H22" i="5"/>
  <c r="H15" i="5"/>
  <c r="H8" i="5"/>
  <c r="H51" i="5"/>
  <c r="H20" i="5"/>
  <c r="H31" i="5"/>
  <c r="H13" i="5"/>
  <c r="H36" i="5"/>
  <c r="H14" i="5"/>
  <c r="H7" i="5"/>
  <c r="H53" i="5"/>
  <c r="H49" i="5"/>
  <c r="H5" i="5"/>
  <c r="H44" i="5"/>
  <c r="H18" i="5"/>
  <c r="H42" i="5"/>
  <c r="H39" i="5"/>
  <c r="H28" i="5"/>
  <c r="H19" i="5"/>
  <c r="H32" i="5"/>
  <c r="H21" i="5"/>
  <c r="H48" i="5"/>
  <c r="H56" i="5"/>
  <c r="H52" i="5"/>
  <c r="H38" i="5"/>
  <c r="H6" i="5"/>
  <c r="H35" i="5"/>
  <c r="H9" i="5"/>
  <c r="H45" i="5"/>
  <c r="H24" i="5"/>
  <c r="H12" i="5"/>
  <c r="H27" i="5"/>
  <c r="H46" i="5"/>
  <c r="H10" i="5"/>
  <c r="H37" i="5"/>
  <c r="H17" i="5"/>
  <c r="H23" i="5"/>
  <c r="H40" i="5"/>
  <c r="H41" i="5"/>
  <c r="H34" i="5"/>
  <c r="H43" i="5"/>
  <c r="H29" i="5"/>
  <c r="H16" i="5"/>
  <c r="H54" i="5"/>
  <c r="H33" i="5"/>
  <c r="H55" i="5"/>
  <c r="H47" i="5"/>
  <c r="H25" i="5"/>
  <c r="H57" i="5"/>
  <c r="H30" i="5"/>
  <c r="H11" i="5"/>
  <c r="H50" i="5"/>
  <c r="H26" i="5"/>
  <c r="H15" i="4"/>
  <c r="H24" i="4"/>
  <c r="H53" i="4"/>
  <c r="H8" i="4"/>
  <c r="H5" i="4"/>
  <c r="H12" i="4"/>
  <c r="H11" i="4"/>
  <c r="H13" i="4"/>
  <c r="H29" i="4"/>
  <c r="H43" i="4"/>
  <c r="H35" i="4"/>
  <c r="H16" i="4"/>
  <c r="H31" i="4"/>
  <c r="H20" i="4"/>
  <c r="H18" i="4"/>
  <c r="H47" i="4"/>
  <c r="H33" i="4"/>
  <c r="H10" i="4"/>
  <c r="H55" i="4"/>
  <c r="H45" i="4"/>
  <c r="H25" i="4"/>
  <c r="H54" i="4"/>
  <c r="H57" i="4"/>
  <c r="H19" i="4"/>
  <c r="H44" i="4"/>
  <c r="H27" i="4"/>
  <c r="H40" i="4"/>
  <c r="H37" i="4"/>
  <c r="H42" i="4"/>
  <c r="H36" i="4"/>
  <c r="H7" i="4"/>
  <c r="H50" i="4"/>
  <c r="H46" i="4"/>
  <c r="H52" i="4"/>
  <c r="H14" i="4"/>
  <c r="H56" i="4"/>
  <c r="H38" i="4"/>
  <c r="H34" i="4"/>
  <c r="H9" i="4"/>
  <c r="H21" i="4"/>
  <c r="H39" i="4"/>
  <c r="H41" i="4"/>
  <c r="H51" i="4"/>
  <c r="H28" i="4"/>
  <c r="H32" i="4"/>
  <c r="H17" i="4"/>
  <c r="H23" i="4"/>
  <c r="H48" i="4"/>
  <c r="H26" i="4"/>
  <c r="H30" i="4"/>
  <c r="H49" i="4"/>
  <c r="H6" i="4"/>
  <c r="H22" i="4"/>
  <c r="M85" i="5"/>
  <c r="M62" i="5"/>
  <c r="H71" i="5"/>
  <c r="H67" i="5"/>
  <c r="H78" i="5"/>
  <c r="H74" i="5"/>
  <c r="H68" i="5"/>
  <c r="H66" i="5"/>
  <c r="H69" i="5"/>
  <c r="H76" i="5"/>
  <c r="H79" i="5"/>
  <c r="H70" i="5"/>
  <c r="H73" i="5"/>
  <c r="H72" i="5"/>
  <c r="H80" i="5"/>
  <c r="H75" i="5"/>
  <c r="H77" i="5"/>
  <c r="M85" i="6"/>
  <c r="M62" i="6"/>
  <c r="H80" i="4"/>
  <c r="H69" i="4"/>
  <c r="H76" i="4"/>
  <c r="H73" i="4"/>
  <c r="H66" i="4"/>
  <c r="H75" i="4"/>
  <c r="H72" i="4"/>
  <c r="H78" i="4"/>
  <c r="H74" i="4"/>
  <c r="H71" i="4"/>
  <c r="H70" i="4"/>
  <c r="H77" i="4"/>
  <c r="H67" i="4"/>
  <c r="H68" i="4"/>
  <c r="H79" i="4"/>
  <c r="H59" i="4" l="1"/>
  <c r="L51" i="4"/>
  <c r="L26" i="4"/>
  <c r="L39" i="4"/>
  <c r="L45" i="4"/>
  <c r="L35" i="4"/>
  <c r="L14" i="4"/>
  <c r="L7" i="4"/>
  <c r="L36" i="4"/>
  <c r="L27" i="4"/>
  <c r="L6" i="4"/>
  <c r="L13" i="4"/>
  <c r="L42" i="4"/>
  <c r="L18" i="4"/>
  <c r="L52" i="4"/>
  <c r="L40" i="4"/>
  <c r="L37" i="4"/>
  <c r="L29" i="4"/>
  <c r="L49" i="4"/>
  <c r="L28" i="4"/>
  <c r="L53" i="4"/>
  <c r="L23" i="4"/>
  <c r="L44" i="4"/>
  <c r="L54" i="4"/>
  <c r="L38" i="4"/>
  <c r="L24" i="4"/>
  <c r="L8" i="4"/>
  <c r="L57" i="4"/>
  <c r="L19" i="4"/>
  <c r="L48" i="4"/>
  <c r="L11" i="4"/>
  <c r="L34" i="4"/>
  <c r="L46" i="4"/>
  <c r="L20" i="4"/>
  <c r="L10" i="4"/>
  <c r="L5" i="4"/>
  <c r="L41" i="4"/>
  <c r="L22" i="4"/>
  <c r="L31" i="4"/>
  <c r="L12" i="4"/>
  <c r="L55" i="4"/>
  <c r="L9" i="4"/>
  <c r="L47" i="4"/>
  <c r="L16" i="4"/>
  <c r="L43" i="4"/>
  <c r="L21" i="4"/>
  <c r="L50" i="4"/>
  <c r="L17" i="4"/>
  <c r="L32" i="4"/>
  <c r="L56" i="4"/>
  <c r="L30" i="4"/>
  <c r="L25" i="4"/>
  <c r="L33" i="4"/>
  <c r="L15" i="4"/>
  <c r="M37" i="6"/>
  <c r="M14" i="6"/>
  <c r="M56" i="6"/>
  <c r="M36" i="6"/>
  <c r="M39" i="6"/>
  <c r="M43" i="6"/>
  <c r="M42" i="6"/>
  <c r="M7" i="6"/>
  <c r="M54" i="6"/>
  <c r="M47" i="6"/>
  <c r="M38" i="6"/>
  <c r="M52" i="6"/>
  <c r="M41" i="6"/>
  <c r="M9" i="6"/>
  <c r="M22" i="6"/>
  <c r="M49" i="6"/>
  <c r="M11" i="6"/>
  <c r="M13" i="6"/>
  <c r="M26" i="6"/>
  <c r="M35" i="6"/>
  <c r="M34" i="6"/>
  <c r="M20" i="6"/>
  <c r="M8" i="6"/>
  <c r="M10" i="6"/>
  <c r="M24" i="6"/>
  <c r="M17" i="6"/>
  <c r="M31" i="6"/>
  <c r="M15" i="6"/>
  <c r="M23" i="6"/>
  <c r="M32" i="6"/>
  <c r="M12" i="6"/>
  <c r="M25" i="6"/>
  <c r="M40" i="6"/>
  <c r="M45" i="6"/>
  <c r="M46" i="6"/>
  <c r="M21" i="6"/>
  <c r="M6" i="6"/>
  <c r="M55" i="6"/>
  <c r="M50" i="6"/>
  <c r="M48" i="6"/>
  <c r="M44" i="6"/>
  <c r="M51" i="6"/>
  <c r="M28" i="6"/>
  <c r="M29" i="6"/>
  <c r="M30" i="6"/>
  <c r="M5" i="6"/>
  <c r="M53" i="6"/>
  <c r="M33" i="6"/>
  <c r="M57" i="6"/>
  <c r="M18" i="6"/>
  <c r="M19" i="6"/>
  <c r="M27" i="6"/>
  <c r="M16" i="6"/>
  <c r="H82" i="6"/>
  <c r="L67" i="4"/>
  <c r="L69" i="4"/>
  <c r="L76" i="4"/>
  <c r="L73" i="4"/>
  <c r="L78" i="4"/>
  <c r="L77" i="4"/>
  <c r="L74" i="4"/>
  <c r="L75" i="4"/>
  <c r="L70" i="4"/>
  <c r="L80" i="4"/>
  <c r="L71" i="4"/>
  <c r="L79" i="4"/>
  <c r="L72" i="4"/>
  <c r="L66" i="4"/>
  <c r="L68" i="4"/>
  <c r="M67" i="6"/>
  <c r="M66" i="6"/>
  <c r="M69" i="6"/>
  <c r="M75" i="6"/>
  <c r="M71" i="6"/>
  <c r="M74" i="6"/>
  <c r="M80" i="6"/>
  <c r="M70" i="6"/>
  <c r="M78" i="6"/>
  <c r="M77" i="6"/>
  <c r="M76" i="6"/>
  <c r="M73" i="6"/>
  <c r="M79" i="6"/>
  <c r="M68" i="6"/>
  <c r="M72" i="6"/>
  <c r="H82" i="4"/>
  <c r="M20" i="5"/>
  <c r="M42" i="5"/>
  <c r="M7" i="5"/>
  <c r="M39" i="5"/>
  <c r="M45" i="5"/>
  <c r="M54" i="5"/>
  <c r="M35" i="5"/>
  <c r="M26" i="5"/>
  <c r="M5" i="5"/>
  <c r="M50" i="5"/>
  <c r="M13" i="5"/>
  <c r="M18" i="5"/>
  <c r="M36" i="5"/>
  <c r="M14" i="5"/>
  <c r="M33" i="5"/>
  <c r="M8" i="5"/>
  <c r="M53" i="5"/>
  <c r="M34" i="5"/>
  <c r="M40" i="5"/>
  <c r="M49" i="5"/>
  <c r="M24" i="5"/>
  <c r="M16" i="5"/>
  <c r="M41" i="5"/>
  <c r="M46" i="5"/>
  <c r="M44" i="5"/>
  <c r="M19" i="5"/>
  <c r="M21" i="5"/>
  <c r="M37" i="5"/>
  <c r="M30" i="5"/>
  <c r="M55" i="5"/>
  <c r="M29" i="5"/>
  <c r="M6" i="5"/>
  <c r="M31" i="5"/>
  <c r="M11" i="5"/>
  <c r="M23" i="5"/>
  <c r="M38" i="5"/>
  <c r="M32" i="5"/>
  <c r="M9" i="5"/>
  <c r="M15" i="5"/>
  <c r="M56" i="5"/>
  <c r="M27" i="5"/>
  <c r="M17" i="5"/>
  <c r="M57" i="5"/>
  <c r="M51" i="5"/>
  <c r="M12" i="5"/>
  <c r="M28" i="5"/>
  <c r="M10" i="5"/>
  <c r="M43" i="5"/>
  <c r="M47" i="5"/>
  <c r="M22" i="5"/>
  <c r="M52" i="5"/>
  <c r="M25" i="5"/>
  <c r="M48" i="5"/>
  <c r="H59" i="7"/>
  <c r="M74" i="5"/>
  <c r="M70" i="5"/>
  <c r="M77" i="5"/>
  <c r="M71" i="5"/>
  <c r="M79" i="5"/>
  <c r="M69" i="5"/>
  <c r="M76" i="5"/>
  <c r="M80" i="5"/>
  <c r="M73" i="5"/>
  <c r="M75" i="5"/>
  <c r="M78" i="5"/>
  <c r="M67" i="5"/>
  <c r="M72" i="5"/>
  <c r="M66" i="5"/>
  <c r="M68" i="5"/>
  <c r="H82" i="5"/>
  <c r="H82" i="7"/>
  <c r="H59" i="6"/>
  <c r="L39" i="7"/>
  <c r="L20" i="7"/>
  <c r="L36" i="7"/>
  <c r="L45" i="7"/>
  <c r="L37" i="7"/>
  <c r="L35" i="7"/>
  <c r="L26" i="7"/>
  <c r="L28" i="7"/>
  <c r="L57" i="7"/>
  <c r="L25" i="7"/>
  <c r="L16" i="7"/>
  <c r="L11" i="7"/>
  <c r="L7" i="7"/>
  <c r="L21" i="7"/>
  <c r="L33" i="7"/>
  <c r="L56" i="7"/>
  <c r="L10" i="7"/>
  <c r="L22" i="7"/>
  <c r="L46" i="7"/>
  <c r="L31" i="7"/>
  <c r="L18" i="7"/>
  <c r="L38" i="7"/>
  <c r="L12" i="7"/>
  <c r="L24" i="7"/>
  <c r="L30" i="7"/>
  <c r="L40" i="7"/>
  <c r="L8" i="7"/>
  <c r="L9" i="7"/>
  <c r="L48" i="7"/>
  <c r="L42" i="7"/>
  <c r="L5" i="7"/>
  <c r="L43" i="7"/>
  <c r="L55" i="7"/>
  <c r="L49" i="7"/>
  <c r="L13" i="7"/>
  <c r="L54" i="7"/>
  <c r="L29" i="7"/>
  <c r="L23" i="7"/>
  <c r="L27" i="7"/>
  <c r="L6" i="7"/>
  <c r="L50" i="7"/>
  <c r="L41" i="7"/>
  <c r="L17" i="7"/>
  <c r="L53" i="7"/>
  <c r="L32" i="7"/>
  <c r="L19" i="7"/>
  <c r="L47" i="7"/>
  <c r="L15" i="7"/>
  <c r="L34" i="7"/>
  <c r="L51" i="7"/>
  <c r="L14" i="7"/>
  <c r="L44" i="7"/>
  <c r="L52" i="7"/>
  <c r="L78" i="7"/>
  <c r="L70" i="7"/>
  <c r="L80" i="7"/>
  <c r="L77" i="7"/>
  <c r="L69" i="7"/>
  <c r="L76" i="7"/>
  <c r="L74" i="7"/>
  <c r="L68" i="7"/>
  <c r="L71" i="7"/>
  <c r="L67" i="7"/>
  <c r="L79" i="7"/>
  <c r="L72" i="7"/>
  <c r="L73" i="7"/>
  <c r="L66" i="7"/>
  <c r="L75" i="7"/>
  <c r="H59" i="5"/>
  <c r="M59" i="5" l="1"/>
  <c r="H87" i="5"/>
  <c r="H60" i="5"/>
  <c r="H87" i="7"/>
  <c r="H60" i="7"/>
  <c r="M82" i="6"/>
  <c r="H87" i="6"/>
  <c r="H60" i="6"/>
  <c r="M82" i="5"/>
  <c r="L59" i="4"/>
  <c r="L82" i="7"/>
  <c r="L82" i="4"/>
  <c r="M59" i="6"/>
  <c r="H87" i="4"/>
  <c r="H60" i="4"/>
  <c r="L59" i="7"/>
  <c r="L87" i="7" l="1"/>
  <c r="L60" i="7"/>
  <c r="L87" i="4"/>
  <c r="L60" i="4"/>
  <c r="M87" i="6"/>
  <c r="M60" i="6"/>
  <c r="M87" i="5"/>
  <c r="M60" i="5"/>
  <c r="U53" i="1" l="1"/>
  <c r="U44" i="1"/>
  <c r="U36" i="1"/>
  <c r="U43" i="1"/>
  <c r="U16" i="1"/>
  <c r="U15" i="1"/>
  <c r="X53" i="1"/>
  <c r="X43" i="1"/>
  <c r="X44" i="1"/>
  <c r="X36" i="1"/>
  <c r="X16" i="1"/>
  <c r="X15" i="1"/>
  <c r="AB53" i="1"/>
  <c r="AB44" i="1"/>
  <c r="AB43" i="1"/>
  <c r="AB36" i="1"/>
  <c r="AB15" i="1"/>
  <c r="AB16" i="1"/>
  <c r="AE16" i="1"/>
  <c r="AE43" i="1"/>
  <c r="AE36" i="1"/>
  <c r="AE44" i="1"/>
  <c r="AE53" i="1"/>
  <c r="AE15" i="1"/>
  <c r="AI16" i="1"/>
  <c r="AI43" i="1"/>
  <c r="AI36" i="1"/>
  <c r="AI44" i="1"/>
  <c r="AI53" i="1"/>
  <c r="AI15" i="1"/>
  <c r="AJ72" i="1" l="1"/>
  <c r="AI72" i="1"/>
  <c r="AF72" i="1"/>
  <c r="AE72" i="1"/>
  <c r="AC72" i="1"/>
  <c r="AB72" i="1"/>
  <c r="Y72" i="1"/>
  <c r="X72" i="1"/>
  <c r="V72" i="1"/>
  <c r="U72" i="1"/>
  <c r="AK58" i="1"/>
  <c r="AK55" i="1"/>
  <c r="AK56" i="1"/>
  <c r="AK57" i="1"/>
  <c r="AN59" i="1"/>
  <c r="AO59" i="1"/>
  <c r="AK59" i="1"/>
  <c r="AK60" i="1"/>
  <c r="AO60" i="1"/>
  <c r="AO55" i="1"/>
  <c r="AN56" i="1"/>
  <c r="AO56" i="1"/>
  <c r="AN57" i="1"/>
  <c r="AO57" i="1"/>
  <c r="AN58" i="1"/>
  <c r="AD55" i="1"/>
  <c r="AD56" i="1"/>
  <c r="AD57" i="1"/>
  <c r="AD58" i="1"/>
  <c r="AD59" i="1"/>
  <c r="AD60" i="1"/>
  <c r="AG55" i="1"/>
  <c r="AG56" i="1"/>
  <c r="AG57" i="1"/>
  <c r="AG58" i="1"/>
  <c r="AG59" i="1"/>
  <c r="AG60" i="1"/>
  <c r="AG62" i="1"/>
  <c r="AG66" i="1"/>
  <c r="AG67" i="1"/>
  <c r="AG68" i="1"/>
  <c r="AG10" i="1"/>
  <c r="AG18" i="1"/>
  <c r="AG26" i="1"/>
  <c r="AG34" i="1"/>
  <c r="AG42" i="1"/>
  <c r="AG50" i="1"/>
  <c r="AG54" i="1"/>
  <c r="Z58" i="1"/>
  <c r="Z62" i="1"/>
  <c r="Z66" i="1"/>
  <c r="Z6" i="1"/>
  <c r="Z10" i="1"/>
  <c r="Z14" i="1"/>
  <c r="Z22" i="1"/>
  <c r="Z30" i="1"/>
  <c r="Z38" i="1"/>
  <c r="Z46" i="1"/>
  <c r="Z53" i="1"/>
  <c r="Z54" i="1"/>
  <c r="Y70" i="1"/>
  <c r="AG69" i="1"/>
  <c r="AG65" i="1"/>
  <c r="AG64" i="1"/>
  <c r="AG63" i="1"/>
  <c r="AG61" i="1"/>
  <c r="AG53" i="1"/>
  <c r="AG52" i="1"/>
  <c r="AG51" i="1"/>
  <c r="AG49" i="1"/>
  <c r="AG48" i="1"/>
  <c r="AG47" i="1"/>
  <c r="AG46" i="1"/>
  <c r="AG45" i="1"/>
  <c r="AG44" i="1"/>
  <c r="AG43" i="1"/>
  <c r="AG41" i="1"/>
  <c r="AG40" i="1"/>
  <c r="AG39" i="1"/>
  <c r="AG38" i="1"/>
  <c r="AG37" i="1"/>
  <c r="AG36" i="1"/>
  <c r="AG35" i="1"/>
  <c r="AG33" i="1"/>
  <c r="AG32" i="1"/>
  <c r="AG31" i="1"/>
  <c r="AG30" i="1"/>
  <c r="AG29" i="1"/>
  <c r="AG28" i="1"/>
  <c r="AG27" i="1"/>
  <c r="AG25" i="1"/>
  <c r="AG24" i="1"/>
  <c r="AG23" i="1"/>
  <c r="AG22" i="1"/>
  <c r="AG21" i="1"/>
  <c r="AG20" i="1"/>
  <c r="AG19" i="1"/>
  <c r="AG17" i="1"/>
  <c r="AG16" i="1"/>
  <c r="AG15" i="1"/>
  <c r="AG14" i="1"/>
  <c r="AG13" i="1"/>
  <c r="AG12" i="1"/>
  <c r="AG11" i="1"/>
  <c r="AG9" i="1"/>
  <c r="AG8" i="1"/>
  <c r="AG7" i="1"/>
  <c r="AG6" i="1"/>
  <c r="AG5" i="1"/>
  <c r="AG4" i="1"/>
  <c r="AG3" i="1"/>
  <c r="Z69" i="1"/>
  <c r="Z67" i="1"/>
  <c r="Z64" i="1"/>
  <c r="Z63" i="1"/>
  <c r="Z61" i="1"/>
  <c r="Z60" i="1"/>
  <c r="Z59" i="1"/>
  <c r="Z57" i="1"/>
  <c r="Z56" i="1"/>
  <c r="Z55" i="1"/>
  <c r="Z52" i="1"/>
  <c r="Z49" i="1"/>
  <c r="Z48" i="1"/>
  <c r="Z47" i="1"/>
  <c r="Z44" i="1"/>
  <c r="Z42" i="1"/>
  <c r="Z41" i="1"/>
  <c r="Z40" i="1"/>
  <c r="Z39" i="1"/>
  <c r="Z35" i="1"/>
  <c r="Z33" i="1"/>
  <c r="Z32" i="1"/>
  <c r="Z31" i="1"/>
  <c r="Z25" i="1"/>
  <c r="Z24" i="1"/>
  <c r="Z23" i="1"/>
  <c r="Z21" i="1"/>
  <c r="Z20" i="1"/>
  <c r="Z17" i="1"/>
  <c r="Z16" i="1"/>
  <c r="Z15" i="1"/>
  <c r="Z12" i="1"/>
  <c r="Z11" i="1"/>
  <c r="Z9" i="1"/>
  <c r="Z8" i="1"/>
  <c r="Z7" i="1"/>
  <c r="Z3" i="1"/>
  <c r="Y74" i="1" l="1"/>
  <c r="AO58" i="1"/>
  <c r="AN60" i="1"/>
  <c r="AN55" i="1"/>
  <c r="AF70" i="1"/>
  <c r="AF74" i="1" s="1"/>
  <c r="AE70" i="1"/>
  <c r="AE74" i="1" s="1"/>
  <c r="X70" i="1"/>
  <c r="X74" i="1" s="1"/>
  <c r="AG2" i="1"/>
  <c r="AG70" i="1" s="1"/>
  <c r="Z18" i="1"/>
  <c r="Z29" i="1"/>
  <c r="Z43" i="1"/>
  <c r="Z50" i="1"/>
  <c r="Z4" i="1"/>
  <c r="Z36" i="1"/>
  <c r="Z28" i="1"/>
  <c r="Z5" i="1"/>
  <c r="Z19" i="1"/>
  <c r="Z26" i="1"/>
  <c r="Z37" i="1"/>
  <c r="Z51" i="1"/>
  <c r="Z68" i="1"/>
  <c r="Z13" i="1"/>
  <c r="Z27" i="1"/>
  <c r="Z34" i="1"/>
  <c r="Z45" i="1"/>
  <c r="Z65" i="1"/>
  <c r="Z2" i="1"/>
  <c r="Z70" i="1" l="1"/>
  <c r="N81" i="1"/>
  <c r="N82" i="1"/>
  <c r="N43" i="1" s="1"/>
  <c r="N83" i="1"/>
  <c r="N36" i="1" s="1"/>
  <c r="N84" i="1"/>
  <c r="N85" i="1"/>
  <c r="N86" i="1"/>
  <c r="N87" i="1"/>
  <c r="N53" i="1" s="1"/>
  <c r="N88" i="1"/>
  <c r="N89" i="1"/>
  <c r="N80" i="1"/>
  <c r="I81" i="1"/>
  <c r="I82" i="1"/>
  <c r="I43" i="1" s="1"/>
  <c r="I83" i="1"/>
  <c r="I36" i="1" s="1"/>
  <c r="I84" i="1"/>
  <c r="I85" i="1"/>
  <c r="I86" i="1"/>
  <c r="I87" i="1"/>
  <c r="I53" i="1" s="1"/>
  <c r="I88" i="1"/>
  <c r="I89" i="1"/>
  <c r="I80" i="1"/>
  <c r="I15" i="1" l="1"/>
  <c r="N44" i="1"/>
  <c r="I44" i="1"/>
  <c r="I16" i="1"/>
  <c r="N15" i="1"/>
  <c r="N16" i="1"/>
  <c r="P2" i="1"/>
  <c r="W55" i="1" l="1"/>
  <c r="W56" i="1"/>
  <c r="W57" i="1"/>
  <c r="W58" i="1"/>
  <c r="W59" i="1"/>
  <c r="W60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2" i="1"/>
  <c r="P3" i="1"/>
  <c r="P4" i="1"/>
  <c r="P5" i="1"/>
  <c r="P6" i="1"/>
  <c r="P7" i="1"/>
  <c r="P8" i="1"/>
  <c r="P9" i="1"/>
  <c r="P10" i="1"/>
  <c r="P11" i="1"/>
  <c r="P12" i="1"/>
  <c r="P13" i="1"/>
  <c r="P14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7" i="1"/>
  <c r="P38" i="1"/>
  <c r="P39" i="1"/>
  <c r="P40" i="1"/>
  <c r="P41" i="1"/>
  <c r="P42" i="1"/>
  <c r="P45" i="1"/>
  <c r="P46" i="1"/>
  <c r="P47" i="1"/>
  <c r="P48" i="1"/>
  <c r="P49" i="1"/>
  <c r="P50" i="1"/>
  <c r="P51" i="1"/>
  <c r="P52" i="1"/>
  <c r="R52" i="1" s="1"/>
  <c r="P54" i="1"/>
  <c r="R54" i="1" s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R49" i="1" l="1"/>
  <c r="R45" i="1"/>
  <c r="R51" i="1"/>
  <c r="R48" i="1"/>
  <c r="R47" i="1"/>
  <c r="R40" i="1"/>
  <c r="R35" i="1"/>
  <c r="R27" i="1"/>
  <c r="R19" i="1"/>
  <c r="R62" i="1"/>
  <c r="R23" i="1"/>
  <c r="R39" i="1"/>
  <c r="R31" i="1"/>
  <c r="R11" i="1"/>
  <c r="R3" i="1"/>
  <c r="R67" i="1"/>
  <c r="R59" i="1"/>
  <c r="R42" i="1"/>
  <c r="R12" i="1"/>
  <c r="R4" i="1"/>
  <c r="R63" i="1"/>
  <c r="R55" i="1"/>
  <c r="Q70" i="1"/>
  <c r="R8" i="1"/>
  <c r="R7" i="1"/>
  <c r="R66" i="1"/>
  <c r="R58" i="1"/>
  <c r="R46" i="1"/>
  <c r="R38" i="1"/>
  <c r="R6" i="1"/>
  <c r="R37" i="1"/>
  <c r="R13" i="1"/>
  <c r="R5" i="1"/>
  <c r="R14" i="1"/>
  <c r="R50" i="1"/>
  <c r="R10" i="1"/>
  <c r="R41" i="1"/>
  <c r="R9" i="1"/>
  <c r="R69" i="1"/>
  <c r="R65" i="1"/>
  <c r="R61" i="1"/>
  <c r="R57" i="1"/>
  <c r="R68" i="1"/>
  <c r="R64" i="1"/>
  <c r="R60" i="1"/>
  <c r="R56" i="1"/>
  <c r="R34" i="1"/>
  <c r="R30" i="1"/>
  <c r="R26" i="1"/>
  <c r="R22" i="1"/>
  <c r="R18" i="1"/>
  <c r="R2" i="1"/>
  <c r="R33" i="1"/>
  <c r="R29" i="1"/>
  <c r="R25" i="1"/>
  <c r="R21" i="1"/>
  <c r="R17" i="1"/>
  <c r="R32" i="1"/>
  <c r="R28" i="1"/>
  <c r="R24" i="1"/>
  <c r="R20" i="1"/>
  <c r="K15" i="1" l="1"/>
  <c r="K53" i="1"/>
  <c r="K44" i="1"/>
  <c r="K36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2" i="1"/>
  <c r="K51" i="1"/>
  <c r="K50" i="1"/>
  <c r="K49" i="1"/>
  <c r="K48" i="1"/>
  <c r="K47" i="1"/>
  <c r="K46" i="1"/>
  <c r="K45" i="1"/>
  <c r="K43" i="1"/>
  <c r="K42" i="1"/>
  <c r="K41" i="1"/>
  <c r="K40" i="1"/>
  <c r="K39" i="1"/>
  <c r="K38" i="1"/>
  <c r="K37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J70" i="1"/>
  <c r="I70" i="1"/>
  <c r="K70" i="1" l="1"/>
  <c r="F16" i="1" l="1"/>
  <c r="F43" i="1"/>
  <c r="F36" i="1"/>
  <c r="F44" i="1"/>
  <c r="F53" i="1"/>
  <c r="F15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L64" i="1" l="1"/>
  <c r="S64" i="1"/>
  <c r="L63" i="1"/>
  <c r="S63" i="1"/>
  <c r="L62" i="1"/>
  <c r="S62" i="1"/>
  <c r="L56" i="1"/>
  <c r="S56" i="1"/>
  <c r="L55" i="1"/>
  <c r="S55" i="1"/>
  <c r="L61" i="1"/>
  <c r="S61" i="1"/>
  <c r="L68" i="1"/>
  <c r="S68" i="1"/>
  <c r="L60" i="1"/>
  <c r="S60" i="1"/>
  <c r="L67" i="1"/>
  <c r="S67" i="1"/>
  <c r="L59" i="1"/>
  <c r="S59" i="1"/>
  <c r="L66" i="1"/>
  <c r="S66" i="1"/>
  <c r="L58" i="1"/>
  <c r="S58" i="1"/>
  <c r="L65" i="1"/>
  <c r="S65" i="1"/>
  <c r="L57" i="1"/>
  <c r="S57" i="1"/>
  <c r="AS2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30" i="1"/>
  <c r="AS31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61" i="1"/>
  <c r="AS62" i="1"/>
  <c r="AS63" i="1"/>
  <c r="AS64" i="1"/>
  <c r="AS65" i="1"/>
  <c r="AS66" i="1"/>
  <c r="AS67" i="1"/>
  <c r="AS68" i="1"/>
  <c r="AS69" i="1"/>
  <c r="AS32" i="1"/>
  <c r="AN71" i="1" l="1"/>
  <c r="AO71" i="1"/>
  <c r="AK69" i="1" l="1"/>
  <c r="AK26" i="1"/>
  <c r="AK18" i="1" l="1"/>
  <c r="AD22" i="1"/>
  <c r="AK42" i="1"/>
  <c r="AD6" i="1"/>
  <c r="AK34" i="1"/>
  <c r="AD30" i="1"/>
  <c r="AK50" i="1"/>
  <c r="AK30" i="1"/>
  <c r="AK52" i="1"/>
  <c r="AD62" i="1"/>
  <c r="AK10" i="1"/>
  <c r="AK65" i="1"/>
  <c r="AK61" i="1"/>
  <c r="AK62" i="1"/>
  <c r="AD15" i="1"/>
  <c r="AK17" i="1"/>
  <c r="AK35" i="1"/>
  <c r="AK37" i="1"/>
  <c r="AD35" i="1"/>
  <c r="AD37" i="1"/>
  <c r="AD44" i="1"/>
  <c r="AD31" i="1"/>
  <c r="AD52" i="1"/>
  <c r="AD61" i="1"/>
  <c r="AK47" i="1"/>
  <c r="AD16" i="1"/>
  <c r="AK67" i="1"/>
  <c r="AD67" i="1"/>
  <c r="AK38" i="1"/>
  <c r="AK45" i="1"/>
  <c r="AD27" i="1"/>
  <c r="AD43" i="1"/>
  <c r="AK33" i="1"/>
  <c r="AK15" i="1"/>
  <c r="AK63" i="1"/>
  <c r="AK66" i="1"/>
  <c r="AK68" i="1"/>
  <c r="AK22" i="1"/>
  <c r="AD45" i="1"/>
  <c r="AK27" i="1"/>
  <c r="AK43" i="1"/>
  <c r="AD12" i="1"/>
  <c r="AD33" i="1"/>
  <c r="AD7" i="1"/>
  <c r="AD63" i="1"/>
  <c r="AD66" i="1"/>
  <c r="AK64" i="1"/>
  <c r="AD68" i="1"/>
  <c r="AK14" i="1"/>
  <c r="AK48" i="1"/>
  <c r="AK21" i="1"/>
  <c r="AD40" i="1"/>
  <c r="AD11" i="1"/>
  <c r="AK20" i="1"/>
  <c r="AD14" i="1"/>
  <c r="AD46" i="1"/>
  <c r="AD48" i="1"/>
  <c r="AD47" i="1"/>
  <c r="AD38" i="1"/>
  <c r="AD3" i="1"/>
  <c r="AK16" i="1"/>
  <c r="AD21" i="1"/>
  <c r="AK40" i="1"/>
  <c r="AK11" i="1"/>
  <c r="AD20" i="1"/>
  <c r="AD42" i="1"/>
  <c r="AD34" i="1"/>
  <c r="AD65" i="1"/>
  <c r="AD69" i="1"/>
  <c r="AK28" i="1"/>
  <c r="AK12" i="1"/>
  <c r="AK7" i="1"/>
  <c r="AK24" i="1"/>
  <c r="AK25" i="1"/>
  <c r="AD28" i="1"/>
  <c r="AD18" i="1"/>
  <c r="AD24" i="1"/>
  <c r="AD10" i="1"/>
  <c r="AD25" i="1"/>
  <c r="AK41" i="1"/>
  <c r="AK4" i="1"/>
  <c r="AK29" i="1"/>
  <c r="AK36" i="1"/>
  <c r="AK9" i="1"/>
  <c r="AK32" i="1"/>
  <c r="AD8" i="1"/>
  <c r="AK39" i="1"/>
  <c r="AK23" i="1"/>
  <c r="AK53" i="1"/>
  <c r="AK51" i="1"/>
  <c r="AK54" i="1"/>
  <c r="AK46" i="1"/>
  <c r="AD41" i="1"/>
  <c r="AD36" i="1"/>
  <c r="AD9" i="1"/>
  <c r="AD4" i="1"/>
  <c r="AD32" i="1"/>
  <c r="AD17" i="1"/>
  <c r="AK8" i="1"/>
  <c r="AD39" i="1"/>
  <c r="AD23" i="1"/>
  <c r="AD29" i="1"/>
  <c r="AD53" i="1"/>
  <c r="AD51" i="1"/>
  <c r="AD64" i="1"/>
  <c r="AD54" i="1"/>
  <c r="AK5" i="1"/>
  <c r="AK44" i="1"/>
  <c r="AD19" i="1"/>
  <c r="AK49" i="1"/>
  <c r="AK13" i="1"/>
  <c r="AK6" i="1"/>
  <c r="AK31" i="1"/>
  <c r="AD50" i="1"/>
  <c r="AD5" i="1"/>
  <c r="AK19" i="1"/>
  <c r="AD49" i="1"/>
  <c r="AD26" i="1"/>
  <c r="AD13" i="1"/>
  <c r="AK3" i="1"/>
  <c r="AK2" i="1"/>
  <c r="W9" i="1" l="1"/>
  <c r="W5" i="1"/>
  <c r="W27" i="1"/>
  <c r="AQ38" i="1"/>
  <c r="AR25" i="1"/>
  <c r="AR17" i="1"/>
  <c r="AR12" i="1"/>
  <c r="AQ51" i="1"/>
  <c r="AR46" i="1"/>
  <c r="AR37" i="1"/>
  <c r="AR33" i="1"/>
  <c r="AQ12" i="1"/>
  <c r="AR54" i="1"/>
  <c r="AR50" i="1"/>
  <c r="AQ50" i="1"/>
  <c r="AR41" i="1"/>
  <c r="AQ32" i="1"/>
  <c r="AQ11" i="1"/>
  <c r="AQ3" i="1"/>
  <c r="AQ47" i="1"/>
  <c r="AR11" i="1"/>
  <c r="AR3" i="1"/>
  <c r="AQ54" i="1"/>
  <c r="AR53" i="1"/>
  <c r="AR49" i="1"/>
  <c r="AR31" i="1"/>
  <c r="AR19" i="1"/>
  <c r="AR15" i="1"/>
  <c r="AR10" i="1"/>
  <c r="AQ31" i="1"/>
  <c r="AQ23" i="1"/>
  <c r="AR14" i="1"/>
  <c r="AQ10" i="1"/>
  <c r="AQ6" i="1"/>
  <c r="AQ48" i="1"/>
  <c r="AQ35" i="1"/>
  <c r="AR22" i="1"/>
  <c r="AR18" i="1"/>
  <c r="AR13" i="1"/>
  <c r="AQ46" i="1"/>
  <c r="AQ19" i="1"/>
  <c r="AR47" i="1"/>
  <c r="AR38" i="1"/>
  <c r="AR34" i="1"/>
  <c r="AQ26" i="1"/>
  <c r="AQ22" i="1"/>
  <c r="AQ18" i="1"/>
  <c r="AQ34" i="1"/>
  <c r="AR21" i="1"/>
  <c r="W61" i="1"/>
  <c r="W2" i="1"/>
  <c r="AO38" i="1"/>
  <c r="W6" i="1"/>
  <c r="AN35" i="1"/>
  <c r="AO3" i="1"/>
  <c r="W29" i="1"/>
  <c r="W63" i="1"/>
  <c r="W26" i="1"/>
  <c r="W51" i="1"/>
  <c r="W23" i="1"/>
  <c r="W48" i="1"/>
  <c r="AO19" i="1"/>
  <c r="W43" i="1"/>
  <c r="AO12" i="1"/>
  <c r="W8" i="1"/>
  <c r="AO41" i="1"/>
  <c r="W44" i="1"/>
  <c r="W62" i="1"/>
  <c r="W52" i="1"/>
  <c r="W30" i="1"/>
  <c r="W40" i="1"/>
  <c r="W39" i="1"/>
  <c r="W42" i="1"/>
  <c r="W28" i="1"/>
  <c r="W24" i="1"/>
  <c r="W20" i="1"/>
  <c r="W7" i="1"/>
  <c r="W4" i="1"/>
  <c r="W64" i="1"/>
  <c r="W36" i="1"/>
  <c r="W45" i="1"/>
  <c r="AN54" i="1"/>
  <c r="AO47" i="1"/>
  <c r="W32" i="1"/>
  <c r="AN19" i="1"/>
  <c r="W16" i="1"/>
  <c r="AN12" i="1"/>
  <c r="H32" i="1"/>
  <c r="H28" i="1"/>
  <c r="AO50" i="1"/>
  <c r="AN47" i="1"/>
  <c r="AO34" i="1"/>
  <c r="AO31" i="1"/>
  <c r="W25" i="1"/>
  <c r="AO22" i="1"/>
  <c r="AO18" i="1"/>
  <c r="AO15" i="1"/>
  <c r="AO11" i="1"/>
  <c r="W53" i="1"/>
  <c r="AN50" i="1"/>
  <c r="W37" i="1"/>
  <c r="AN34" i="1"/>
  <c r="AN31" i="1"/>
  <c r="AN22" i="1"/>
  <c r="AN18" i="1"/>
  <c r="AN11" i="1"/>
  <c r="AO54" i="1"/>
  <c r="W49" i="1"/>
  <c r="AO46" i="1"/>
  <c r="W21" i="1"/>
  <c r="AO14" i="1"/>
  <c r="AO10" i="1"/>
  <c r="W35" i="1"/>
  <c r="AN46" i="1"/>
  <c r="W33" i="1"/>
  <c r="W17" i="1"/>
  <c r="AN10" i="1"/>
  <c r="H46" i="1"/>
  <c r="H38" i="1"/>
  <c r="H10" i="1"/>
  <c r="H6" i="1"/>
  <c r="H3" i="1"/>
  <c r="W67" i="1"/>
  <c r="W13" i="1"/>
  <c r="H53" i="1"/>
  <c r="L53" i="1" s="1"/>
  <c r="H49" i="1"/>
  <c r="H33" i="1"/>
  <c r="H29" i="1"/>
  <c r="H25" i="1"/>
  <c r="H17" i="1"/>
  <c r="H9" i="1"/>
  <c r="L6" i="1" l="1"/>
  <c r="S6" i="1"/>
  <c r="L29" i="1"/>
  <c r="S29" i="1"/>
  <c r="L49" i="1"/>
  <c r="S49" i="1"/>
  <c r="L46" i="1"/>
  <c r="S46" i="1"/>
  <c r="L28" i="1"/>
  <c r="S28" i="1"/>
  <c r="L32" i="1"/>
  <c r="S32" i="1"/>
  <c r="L9" i="1"/>
  <c r="S9" i="1"/>
  <c r="L17" i="1"/>
  <c r="S17" i="1"/>
  <c r="L3" i="1"/>
  <c r="S3" i="1"/>
  <c r="L25" i="1"/>
  <c r="S25" i="1"/>
  <c r="L10" i="1"/>
  <c r="S10" i="1"/>
  <c r="L33" i="1"/>
  <c r="S33" i="1"/>
  <c r="L38" i="1"/>
  <c r="S38" i="1"/>
  <c r="W3" i="1"/>
  <c r="AN6" i="1"/>
  <c r="AN3" i="1"/>
  <c r="AN51" i="1"/>
  <c r="AO29" i="1"/>
  <c r="AR6" i="1"/>
  <c r="AO6" i="1"/>
  <c r="AQ27" i="1"/>
  <c r="AN27" i="1"/>
  <c r="AR43" i="1"/>
  <c r="AO43" i="1"/>
  <c r="AR28" i="1"/>
  <c r="AO28" i="1"/>
  <c r="AQ9" i="1"/>
  <c r="AN9" i="1"/>
  <c r="AR27" i="1"/>
  <c r="AO27" i="1"/>
  <c r="AR26" i="1"/>
  <c r="AO26" i="1"/>
  <c r="AQ39" i="1"/>
  <c r="AN39" i="1"/>
  <c r="AR51" i="1"/>
  <c r="AO51" i="1"/>
  <c r="AQ5" i="1"/>
  <c r="AN5" i="1"/>
  <c r="AQ52" i="1"/>
  <c r="AN52" i="1"/>
  <c r="AR32" i="1"/>
  <c r="AO32" i="1"/>
  <c r="AQ49" i="1"/>
  <c r="AN49" i="1"/>
  <c r="AO49" i="1"/>
  <c r="AO37" i="1"/>
  <c r="AO17" i="1"/>
  <c r="AR30" i="1"/>
  <c r="AO30" i="1"/>
  <c r="AQ8" i="1"/>
  <c r="AN8" i="1"/>
  <c r="AQ33" i="1"/>
  <c r="AN33" i="1"/>
  <c r="AR36" i="1"/>
  <c r="AO36" i="1"/>
  <c r="AR7" i="1"/>
  <c r="AO7" i="1"/>
  <c r="AQ20" i="1"/>
  <c r="AN20" i="1"/>
  <c r="AR5" i="1"/>
  <c r="AO5" i="1"/>
  <c r="AR40" i="1"/>
  <c r="AO40" i="1"/>
  <c r="AQ37" i="1"/>
  <c r="AN37" i="1"/>
  <c r="AQ17" i="1"/>
  <c r="AN17" i="1"/>
  <c r="AQ25" i="1"/>
  <c r="AN25" i="1"/>
  <c r="AO13" i="1"/>
  <c r="AN48" i="1"/>
  <c r="AO53" i="1"/>
  <c r="AN32" i="1"/>
  <c r="AO25" i="1"/>
  <c r="AR4" i="1"/>
  <c r="AO4" i="1"/>
  <c r="AQ2" i="1"/>
  <c r="AN2" i="1"/>
  <c r="AQ42" i="1"/>
  <c r="AN42" i="1"/>
  <c r="AR42" i="1"/>
  <c r="AO42" i="1"/>
  <c r="AR23" i="1"/>
  <c r="AO23" i="1"/>
  <c r="AQ24" i="1"/>
  <c r="AN24" i="1"/>
  <c r="AR8" i="1"/>
  <c r="AO8" i="1"/>
  <c r="AR44" i="1"/>
  <c r="AO44" i="1"/>
  <c r="AN23" i="1"/>
  <c r="AR48" i="1"/>
  <c r="AO48" i="1"/>
  <c r="AQ28" i="1"/>
  <c r="AN28" i="1"/>
  <c r="AR16" i="1"/>
  <c r="AO16" i="1"/>
  <c r="AQ13" i="1"/>
  <c r="AN13" i="1"/>
  <c r="AR45" i="1"/>
  <c r="AO45" i="1"/>
  <c r="AQ4" i="1"/>
  <c r="AN4" i="1"/>
  <c r="W38" i="1"/>
  <c r="AR52" i="1"/>
  <c r="AO52" i="1"/>
  <c r="AN29" i="1"/>
  <c r="AO21" i="1"/>
  <c r="AN26" i="1"/>
  <c r="AN38" i="1"/>
  <c r="AQ30" i="1"/>
  <c r="AN30" i="1"/>
  <c r="AR9" i="1"/>
  <c r="AO9" i="1"/>
  <c r="AR35" i="1"/>
  <c r="AO35" i="1"/>
  <c r="AR20" i="1"/>
  <c r="AO20" i="1"/>
  <c r="AQ7" i="1"/>
  <c r="AN7" i="1"/>
  <c r="AR39" i="1"/>
  <c r="AO39" i="1"/>
  <c r="AQ40" i="1"/>
  <c r="AN40" i="1"/>
  <c r="AR2" i="1"/>
  <c r="AO2" i="1"/>
  <c r="AR24" i="1"/>
  <c r="AO24" i="1"/>
  <c r="AQ21" i="1"/>
  <c r="AN21" i="1"/>
  <c r="AQ45" i="1"/>
  <c r="AN45" i="1"/>
  <c r="AO33" i="1"/>
  <c r="AQ67" i="1"/>
  <c r="AN67" i="1"/>
  <c r="AR68" i="1"/>
  <c r="AO68" i="1"/>
  <c r="AQ62" i="1"/>
  <c r="AN62" i="1"/>
  <c r="AQ64" i="1"/>
  <c r="AN64" i="1"/>
  <c r="AR69" i="1"/>
  <c r="AO69" i="1"/>
  <c r="AQ68" i="1"/>
  <c r="AN68" i="1"/>
  <c r="AR67" i="1"/>
  <c r="AO67" i="1"/>
  <c r="AQ61" i="1"/>
  <c r="AN61" i="1"/>
  <c r="AR61" i="1"/>
  <c r="AO61" i="1"/>
  <c r="AR62" i="1"/>
  <c r="AO62" i="1"/>
  <c r="AQ69" i="1"/>
  <c r="AN69" i="1"/>
  <c r="AQ66" i="1"/>
  <c r="AN66" i="1"/>
  <c r="AR63" i="1"/>
  <c r="AO63" i="1"/>
  <c r="AR64" i="1"/>
  <c r="AO64" i="1"/>
  <c r="AQ65" i="1"/>
  <c r="AN65" i="1"/>
  <c r="AR65" i="1"/>
  <c r="AO65" i="1"/>
  <c r="AR66" i="1"/>
  <c r="AO66" i="1"/>
  <c r="AQ63" i="1"/>
  <c r="AN63" i="1"/>
  <c r="W31" i="1"/>
  <c r="W47" i="1"/>
  <c r="W66" i="1"/>
  <c r="H35" i="1"/>
  <c r="H20" i="1"/>
  <c r="H52" i="1"/>
  <c r="H13" i="1"/>
  <c r="H45" i="1"/>
  <c r="H26" i="1"/>
  <c r="W19" i="1"/>
  <c r="H18" i="1"/>
  <c r="H50" i="1"/>
  <c r="W34" i="1"/>
  <c r="W50" i="1"/>
  <c r="H21" i="1"/>
  <c r="W12" i="1"/>
  <c r="W69" i="1"/>
  <c r="W10" i="1"/>
  <c r="W68" i="1"/>
  <c r="H7" i="1"/>
  <c r="W11" i="1"/>
  <c r="H12" i="1"/>
  <c r="H37" i="1"/>
  <c r="H43" i="1"/>
  <c r="L43" i="1" s="1"/>
  <c r="W65" i="1"/>
  <c r="H11" i="1"/>
  <c r="H42" i="1"/>
  <c r="W46" i="1"/>
  <c r="H22" i="1"/>
  <c r="H54" i="1"/>
  <c r="W18" i="1"/>
  <c r="H31" i="1"/>
  <c r="H69" i="1"/>
  <c r="H8" i="1"/>
  <c r="H40" i="1"/>
  <c r="W41" i="1"/>
  <c r="H41" i="1"/>
  <c r="H24" i="1"/>
  <c r="H51" i="1"/>
  <c r="H23" i="1"/>
  <c r="H5" i="1"/>
  <c r="H30" i="1"/>
  <c r="H44" i="1"/>
  <c r="L44" i="1" s="1"/>
  <c r="H14" i="1"/>
  <c r="W14" i="1"/>
  <c r="W22" i="1"/>
  <c r="H27" i="1"/>
  <c r="H36" i="1"/>
  <c r="L36" i="1" s="1"/>
  <c r="H34" i="1"/>
  <c r="H4" i="1"/>
  <c r="H39" i="1"/>
  <c r="H16" i="1"/>
  <c r="L16" i="1" s="1"/>
  <c r="H48" i="1"/>
  <c r="W54" i="1"/>
  <c r="H15" i="1"/>
  <c r="L15" i="1" s="1"/>
  <c r="W15" i="1"/>
  <c r="H19" i="1"/>
  <c r="H47" i="1"/>
  <c r="L7" i="1" l="1"/>
  <c r="S7" i="1"/>
  <c r="L47" i="1"/>
  <c r="S47" i="1"/>
  <c r="L4" i="1"/>
  <c r="S4" i="1"/>
  <c r="L30" i="1"/>
  <c r="S30" i="1"/>
  <c r="L8" i="1"/>
  <c r="S8" i="1"/>
  <c r="L11" i="1"/>
  <c r="S11" i="1"/>
  <c r="L5" i="1"/>
  <c r="S5" i="1"/>
  <c r="L19" i="1"/>
  <c r="S19" i="1"/>
  <c r="L69" i="1"/>
  <c r="S69" i="1"/>
  <c r="L26" i="1"/>
  <c r="S26" i="1"/>
  <c r="L23" i="1"/>
  <c r="S23" i="1"/>
  <c r="L31" i="1"/>
  <c r="S31" i="1"/>
  <c r="L45" i="1"/>
  <c r="S45" i="1"/>
  <c r="L27" i="1"/>
  <c r="S27" i="1"/>
  <c r="L51" i="1"/>
  <c r="S51" i="1"/>
  <c r="L37" i="1"/>
  <c r="S37" i="1"/>
  <c r="L21" i="1"/>
  <c r="S21" i="1"/>
  <c r="L13" i="1"/>
  <c r="S13" i="1"/>
  <c r="L34" i="1"/>
  <c r="S34" i="1"/>
  <c r="L24" i="1"/>
  <c r="S24" i="1"/>
  <c r="L54" i="1"/>
  <c r="S54" i="1"/>
  <c r="L12" i="1"/>
  <c r="S12" i="1"/>
  <c r="L52" i="1"/>
  <c r="S52" i="1"/>
  <c r="L41" i="1"/>
  <c r="S41" i="1"/>
  <c r="L20" i="1"/>
  <c r="S20" i="1"/>
  <c r="L48" i="1"/>
  <c r="S48" i="1"/>
  <c r="L22" i="1"/>
  <c r="S22" i="1"/>
  <c r="L14" i="1"/>
  <c r="S14" i="1"/>
  <c r="L50" i="1"/>
  <c r="S50" i="1"/>
  <c r="L35" i="1"/>
  <c r="S35" i="1"/>
  <c r="L39" i="1"/>
  <c r="S39" i="1"/>
  <c r="L40" i="1"/>
  <c r="S40" i="1"/>
  <c r="L42" i="1"/>
  <c r="S42" i="1"/>
  <c r="L18" i="1"/>
  <c r="S18" i="1"/>
  <c r="AR70" i="1"/>
  <c r="AO70" i="1"/>
  <c r="AO72" i="1" s="1"/>
  <c r="AQ14" i="1"/>
  <c r="AN14" i="1"/>
  <c r="AQ41" i="1"/>
  <c r="AN41" i="1"/>
  <c r="W70" i="1"/>
  <c r="F70" i="1" l="1"/>
  <c r="U70" i="1" l="1"/>
  <c r="U74" i="1" s="1"/>
  <c r="O70" i="1"/>
  <c r="G70" i="1" l="1"/>
  <c r="V70" i="1"/>
  <c r="V74" i="1" s="1"/>
  <c r="H2" i="1"/>
  <c r="L2" i="1" l="1"/>
  <c r="L70" i="1" s="1"/>
  <c r="S2" i="1"/>
  <c r="H70" i="1"/>
  <c r="K72" i="1" l="1"/>
  <c r="H72" i="1" l="1"/>
  <c r="AJ70" i="1" l="1"/>
  <c r="AC70" i="1"/>
  <c r="AC74" i="1" s="1"/>
  <c r="AD2" i="1" l="1"/>
  <c r="AI70" i="1" l="1"/>
  <c r="AI74" i="1" s="1"/>
  <c r="AD70" i="1"/>
  <c r="AB70" i="1"/>
  <c r="AB74" i="1" s="1"/>
  <c r="AK70" i="1"/>
  <c r="P43" i="1" l="1"/>
  <c r="R43" i="1" s="1"/>
  <c r="S43" i="1" s="1"/>
  <c r="AN43" i="1"/>
  <c r="AQ43" i="1"/>
  <c r="P36" i="1"/>
  <c r="R36" i="1" s="1"/>
  <c r="S36" i="1" s="1"/>
  <c r="AQ36" i="1"/>
  <c r="AN36" i="1"/>
  <c r="P53" i="1"/>
  <c r="R53" i="1" s="1"/>
  <c r="S53" i="1" s="1"/>
  <c r="AQ53" i="1"/>
  <c r="AN53" i="1"/>
  <c r="P44" i="1" l="1"/>
  <c r="R44" i="1" s="1"/>
  <c r="S44" i="1" s="1"/>
  <c r="AN44" i="1"/>
  <c r="AQ44" i="1"/>
  <c r="P16" i="1"/>
  <c r="R16" i="1" s="1"/>
  <c r="S16" i="1" s="1"/>
  <c r="AQ16" i="1"/>
  <c r="AN16" i="1"/>
  <c r="P15" i="1"/>
  <c r="AQ15" i="1"/>
  <c r="AN15" i="1"/>
  <c r="N70" i="1"/>
  <c r="AQ70" i="1" l="1"/>
  <c r="AN70" i="1"/>
  <c r="AN72" i="1" s="1"/>
  <c r="R15" i="1"/>
  <c r="P70" i="1"/>
  <c r="S15" i="1" l="1"/>
  <c r="R70" i="1"/>
  <c r="R72" i="1" l="1"/>
  <c r="R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Montgomery</author>
    <author>Jimmy Witcosky</author>
    <author>Kambra Reddick</author>
  </authors>
  <commentList>
    <comment ref="AD6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Lisa Montgomery:</t>
        </r>
        <r>
          <rPr>
            <sz val="9"/>
            <color indexed="81"/>
            <rFont val="Tahoma"/>
            <family val="2"/>
          </rPr>
          <t xml:space="preserve">
747,124.80 - EFT
31,289.85 - paper</t>
        </r>
      </text>
    </comment>
    <comment ref="AG6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Lisa Montgomery:</t>
        </r>
        <r>
          <rPr>
            <sz val="9"/>
            <color indexed="81"/>
            <rFont val="Tahoma"/>
            <family val="2"/>
          </rPr>
          <t xml:space="preserve">
747,124.80 - EFT
31,289.85 - paper</t>
        </r>
      </text>
    </comment>
    <comment ref="AD6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Lisa Montgomery:</t>
        </r>
        <r>
          <rPr>
            <sz val="9"/>
            <color indexed="81"/>
            <rFont val="Tahoma"/>
            <family val="2"/>
          </rPr>
          <t xml:space="preserve">
5,220,369.83 - eft
168,652.69 - paper</t>
        </r>
      </text>
    </comment>
    <comment ref="AG6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Lisa Montgomery:</t>
        </r>
        <r>
          <rPr>
            <sz val="9"/>
            <color indexed="81"/>
            <rFont val="Tahoma"/>
            <family val="2"/>
          </rPr>
          <t xml:space="preserve">
5,220,369.83 - eft
168,652.69 - paper</t>
        </r>
      </text>
    </comment>
    <comment ref="B80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100699500S</t>
        </r>
      </text>
    </comment>
    <comment ref="C80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100699500A</t>
        </r>
      </text>
    </comment>
    <comment ref="B81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200285100A</t>
        </r>
      </text>
    </comment>
    <comment ref="C81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100699500A
</t>
        </r>
      </text>
    </comment>
    <comment ref="B82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100697950F</t>
        </r>
      </text>
    </comment>
    <comment ref="C82" authorId="2" shapeId="0" xr:uid="{00000000-0006-0000-0000-00000A00000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100697950B
</t>
        </r>
      </text>
    </comment>
    <comment ref="B83" authorId="2" shapeId="0" xr:uid="{00000000-0006-0000-0000-00000B00000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Type Change 100738360J
</t>
        </r>
      </text>
    </comment>
    <comment ref="B84" authorId="2" shapeId="0" xr:uid="{00000000-0006-0000-0000-00000C00000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Combined with 100699540P
</t>
        </r>
      </text>
    </comment>
    <comment ref="C84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SHOPP Payments included on 100699540A</t>
        </r>
      </text>
    </comment>
    <comment ref="B85" authorId="2" shapeId="0" xr:uid="{00000000-0006-0000-0000-00000E00000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Type change 100699540I</t>
        </r>
      </text>
    </comment>
    <comment ref="C85" authorId="2" shapeId="0" xr:uid="{00000000-0006-0000-0000-00000F00000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100699540A</t>
        </r>
      </text>
    </comment>
    <comment ref="B86" authorId="2" shapeId="0" xr:uid="{00000000-0006-0000-0000-00001000000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Type Change 100699540H
</t>
        </r>
      </text>
    </comment>
    <comment ref="C86" authorId="2" shapeId="0" xr:uid="{00000000-0006-0000-0000-00001100000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100699540A</t>
        </r>
      </text>
    </comment>
    <comment ref="B87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CHOW 100701710D
Type Change 200673510B</t>
        </r>
      </text>
    </comment>
    <comment ref="C87" authorId="2" shapeId="0" xr:uid="{00000000-0006-0000-0000-00001300000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100701710B</t>
        </r>
      </text>
    </comment>
    <comment ref="B88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100806400W</t>
        </r>
      </text>
    </comment>
    <comment ref="C88" authorId="2" shapeId="0" xr:uid="{00000000-0006-0000-0000-00001500000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100806400C </t>
        </r>
      </text>
    </comment>
    <comment ref="B89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100806400Y</t>
        </r>
      </text>
    </comment>
    <comment ref="C89" authorId="2" shapeId="0" xr:uid="{00000000-0006-0000-0000-00001700000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100806400C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Morris</author>
    <author>Kambra Reddick</author>
  </authors>
  <commentList>
    <comment ref="D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
3 = Public
</t>
        </r>
      </text>
    </comment>
    <comment ref="E2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Morris</author>
    <author>Kambra Reddick</author>
  </authors>
  <commentList>
    <comment ref="D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
3 = Public
</t>
        </r>
      </text>
    </comment>
    <comment ref="E2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Morris</author>
    <author>Kambra Reddick</author>
  </authors>
  <commentList>
    <comment ref="D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
3 = Public
</t>
        </r>
      </text>
    </comment>
    <comment ref="E2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Morris</author>
    <author>Kambra Reddick</author>
  </authors>
  <commentList>
    <comment ref="D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
3 = Public
</t>
        </r>
      </text>
    </comment>
    <comment ref="E2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Morris</author>
    <author>Kambra Reddick</author>
  </authors>
  <commentList>
    <comment ref="D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
3 = Public
</t>
        </r>
      </text>
    </comment>
    <comment ref="E2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sharedStrings.xml><?xml version="1.0" encoding="utf-8"?>
<sst xmlns="http://schemas.openxmlformats.org/spreadsheetml/2006/main" count="1272" uniqueCount="213">
  <si>
    <t>Spec</t>
  </si>
  <si>
    <t>Medicaid Prov ID</t>
  </si>
  <si>
    <t>Hosp Name</t>
  </si>
  <si>
    <t>Hospital Class</t>
  </si>
  <si>
    <t xml:space="preserve">Inpatient CY2021 SHOPP Allocation     (Jan-Mar 2021) </t>
  </si>
  <si>
    <t xml:space="preserve"> Outpatient CY2021 SHOPP Allocation     (Jan-Mar 2021) </t>
  </si>
  <si>
    <t xml:space="preserve">Total CY2021 SHOPP Allocation (Jan-Mar 2021) </t>
  </si>
  <si>
    <t xml:space="preserve">Adjusted Inpatient CY2021 SHOPP Allocation (Jan-Mar 2021) </t>
  </si>
  <si>
    <t xml:space="preserve">Adjusted Outpatient CY2021 SHOPP Allocation (Jan-Mar 2021) </t>
  </si>
  <si>
    <t xml:space="preserve">Adjusted Total CY2021 SHOPP Allocation (Jan-Mar 2021) </t>
  </si>
  <si>
    <t>Difference</t>
  </si>
  <si>
    <t>Inpatient CY2021 SHOPP Allocation (Apr-June 2021`)</t>
  </si>
  <si>
    <t xml:space="preserve"> Outpatient CY2021 SHOPP Allocation (Apr-June 2021)</t>
  </si>
  <si>
    <t>Adjusted Inpatient CY2021 SHOPP Allocation (Apr-June 2021)</t>
  </si>
  <si>
    <t>Adjusted Total CY2021 SHOPP Allocation (Apr-June 2021)</t>
  </si>
  <si>
    <t>TXIX Inpatient CY2021 SHOPP Allocation (July-Sept 2021)</t>
  </si>
  <si>
    <t>TXIX Outpatient CY2021 SHOPP Allocation (July-Sept 2021)</t>
  </si>
  <si>
    <t>TXIX Total CY2021 SHOPP Allocation (July-Sept 2021)</t>
  </si>
  <si>
    <t>Expansion Inpatient CY2021 SHOPP Allocation (July-Sept 2021)</t>
  </si>
  <si>
    <t>Expansion Outpatient CY2021 SHOPP Allocation (July-Sept 2021)</t>
  </si>
  <si>
    <t>Expansion Total CY2021 SHOPP Allocation (July-Sept 2021)</t>
  </si>
  <si>
    <t>TXIX Inpatient CY2021 SHOPP Allocation (Oct-Dec 2021)</t>
  </si>
  <si>
    <t xml:space="preserve"> TXIX Outpatient CY2021 SHOPP Allocation (Oct-Dec 2021)</t>
  </si>
  <si>
    <t>TXIX Total CY2021 SHOPP Allocation (Oct-Dec 2021)</t>
  </si>
  <si>
    <t>Expansion Inpatient CY2021 SHOPP Allocation (Oct-Dec 2021)</t>
  </si>
  <si>
    <t>Expansion Outpatient CY2021 SHOPP Allocation (Oct-Dec 2021)</t>
  </si>
  <si>
    <t>Expansion Total CY2021 SHOPP Allocation (Oct-Dec 2021)</t>
  </si>
  <si>
    <t>TXIX Inpatient CY2021 SHOPP Allocation 1.4% Withhold</t>
  </si>
  <si>
    <t>TXIX Outpatient CY2021 SHOPP Allocation  1.4% Withhold</t>
  </si>
  <si>
    <t xml:space="preserve"> 1.4% Withhold </t>
  </si>
  <si>
    <t>Inpatient Total</t>
  </si>
  <si>
    <t>Outpatient Total</t>
  </si>
  <si>
    <t>200439230A</t>
  </si>
  <si>
    <t>AHS SOUTHCREST HOSPITAL LLC (AHS HILLCREST SOUTH)</t>
  </si>
  <si>
    <t>100696610B</t>
  </si>
  <si>
    <t>ALLIANCE HEALTH DURANT (MED. CTR. OF SOUTHEASTERN OKLAHOMA)</t>
  </si>
  <si>
    <t>200102450A</t>
  </si>
  <si>
    <t>BAILEY MEDICAL CENTER LLC</t>
  </si>
  <si>
    <t>200573000A</t>
  </si>
  <si>
    <t>BRISTOW ENDEAVOR HEALTHCARE, LLC</t>
  </si>
  <si>
    <t>100701410E</t>
  </si>
  <si>
    <t>BROOKHAVEN HOSPITAL</t>
  </si>
  <si>
    <t>200085660H</t>
  </si>
  <si>
    <t>CEDAR RIDGE PSYCHIATRIC HOSPITAL</t>
  </si>
  <si>
    <t>100700010G</t>
  </si>
  <si>
    <t>CLINTON HMA LLC</t>
  </si>
  <si>
    <t>100700120A</t>
  </si>
  <si>
    <t>DUNCAN REGIONAL HOSPITAL</t>
  </si>
  <si>
    <t>100699410A</t>
  </si>
  <si>
    <t>GREAT PLAINS REGIONAL MEDICAL CENTER</t>
  </si>
  <si>
    <t>200045700C</t>
  </si>
  <si>
    <t>HENRYETTA MEDICAL CENTER</t>
  </si>
  <si>
    <t>200435950A</t>
  </si>
  <si>
    <t>HILLCREST HOSPITAL CLAREMORE (AHS CLAREMORE REGIONAL HOSPITAL)</t>
  </si>
  <si>
    <t>200044190A</t>
  </si>
  <si>
    <t>HILLCREST HOSPITAL CUSHING (CUSHING REGIONAL HOSPITAL)</t>
  </si>
  <si>
    <t>200044210A</t>
  </si>
  <si>
    <t>HILLCREST MEDICAL CENTER</t>
  </si>
  <si>
    <t>100806400C</t>
  </si>
  <si>
    <t>INTEGRIS BAPTIST MEDICAL CENTER</t>
  </si>
  <si>
    <t>100699500A</t>
  </si>
  <si>
    <t>INTEGRIS BASS MEM BAP</t>
  </si>
  <si>
    <t>100700610A</t>
  </si>
  <si>
    <t>INTEGRIS CANADIAN VALLEY HOSPITAL</t>
  </si>
  <si>
    <t>200834400A</t>
  </si>
  <si>
    <t>INTEGRIS COMMUNITY HOSPITAL COUNCIL CROSSING</t>
  </si>
  <si>
    <t>100699700A</t>
  </si>
  <si>
    <t>INTEGRIS GROVE HOSPITAL</t>
  </si>
  <si>
    <t>200405550A</t>
  </si>
  <si>
    <t>INTEGRIS HEALTH EDMOND, INC.</t>
  </si>
  <si>
    <t>100699440A</t>
  </si>
  <si>
    <t>INTEGRIS MIAMI HOSPITAL (INTEGRIS BAPT. REGIONAL HEALTH CTR)</t>
  </si>
  <si>
    <t>100700200A</t>
  </si>
  <si>
    <t>INTEGRIS SOUTHWEST MEDICAL</t>
  </si>
  <si>
    <t>100699490A</t>
  </si>
  <si>
    <t>JANE PHILLIPS EP HSP</t>
  </si>
  <si>
    <t>100699420A</t>
  </si>
  <si>
    <t>KAY COUNTY OKLAHOMA HOSPITAL (PONCA CITY MEDICAL CENTER)</t>
  </si>
  <si>
    <t>100700380P</t>
  </si>
  <si>
    <t>LAUREATE PSY CLINIC &amp; HOSP</t>
  </si>
  <si>
    <t>200735850A</t>
  </si>
  <si>
    <t>HILLCREST HOSPITAL PRYOR (MAYES COUNTY HMA LLC) (INTEGRIS MAYES COUNTY MEDICAL CENTER)</t>
  </si>
  <si>
    <t>100700030A</t>
  </si>
  <si>
    <t>MEMORIAL HOSPITAL (ADAIR COUNTY HEALTH CENTER)</t>
  </si>
  <si>
    <t>100699390A</t>
  </si>
  <si>
    <t>MERCY HEALTH CENTER</t>
  </si>
  <si>
    <t>200509290A</t>
  </si>
  <si>
    <t>MERCY HOSPITAL ADA, INC.</t>
  </si>
  <si>
    <t>100262320C</t>
  </si>
  <si>
    <t>MERCY HOSPITAL ARDMORE (MERCY MEMORIAL HEALTH CENTER)</t>
  </si>
  <si>
    <t>200479750A</t>
  </si>
  <si>
    <t>MERCY REHABILITATION HOSPITAL, LLC</t>
  </si>
  <si>
    <t>100700490A</t>
  </si>
  <si>
    <t xml:space="preserve">MIDWEST REGIONAL MEDICAL </t>
  </si>
  <si>
    <t>200718040B</t>
  </si>
  <si>
    <t>OAKWOOD SPRINGS</t>
  </si>
  <si>
    <t>200242900A</t>
  </si>
  <si>
    <t>OKLAHOMA STATE UNIVERSITY MEDICAL TRUST</t>
  </si>
  <si>
    <t>200707260A</t>
  </si>
  <si>
    <t>PAM REHABILITATION HOSPITAL OF TULSA</t>
  </si>
  <si>
    <t>100738360L</t>
  </si>
  <si>
    <t>PARKSIDE PSYCHIATRIC HOSPITAL &amp; CLINIC</t>
  </si>
  <si>
    <t>100701680L</t>
  </si>
  <si>
    <t>ROLLING HILLS HOSPITAL, LLC</t>
  </si>
  <si>
    <t>100699570A</t>
  </si>
  <si>
    <t>SAINT FRANCIS HOSPITAL</t>
  </si>
  <si>
    <t>200031310A</t>
  </si>
  <si>
    <t>SAINT FRANCIS HOSPITAL SOUTH</t>
  </si>
  <si>
    <t>200702430B</t>
  </si>
  <si>
    <t>SAINT FRANCIS HOSPITAL VINITA (CRAIG GENERAL HOSPITAL)</t>
  </si>
  <si>
    <t>200700900A</t>
  </si>
  <si>
    <t>SAINT FRANCIS HOSPITAL MUSKOGEE INC (MUSKOGEE REGIONAL MEDICAL CENTER)</t>
  </si>
  <si>
    <t>200196450C</t>
  </si>
  <si>
    <t>SEMINOLE HMA LLC</t>
  </si>
  <si>
    <t>100697950B</t>
  </si>
  <si>
    <t>SOUTHWESTERN MEDICAL CENTER</t>
  </si>
  <si>
    <t>100699540A</t>
  </si>
  <si>
    <t>SSM HEALTH ST. ANTHONY HOSPITAL-OKC</t>
  </si>
  <si>
    <t>200310990A</t>
  </si>
  <si>
    <t>ST JOHN BROKEN ARROW, INC</t>
  </si>
  <si>
    <t>100699400A</t>
  </si>
  <si>
    <t>ST JOHN MED CTR</t>
  </si>
  <si>
    <t>200106410A</t>
  </si>
  <si>
    <t>ST JOHN OWASSO</t>
  </si>
  <si>
    <t>200682470A</t>
  </si>
  <si>
    <t>ST. JOHN REHABILITATION HOSPITAL, AN AFFILIATE OF</t>
  </si>
  <si>
    <t>100690020A</t>
  </si>
  <si>
    <t>ST MARY'S REGIONAL CTR</t>
  </si>
  <si>
    <t>100740840B</t>
  </si>
  <si>
    <t>SSM HEALTH ST. ANTHONY HOSPITAL-SHAWNEE</t>
  </si>
  <si>
    <t>200006260A</t>
  </si>
  <si>
    <t>TULSA SPINE HOSPITAL</t>
  </si>
  <si>
    <t>200028650A</t>
  </si>
  <si>
    <t>VALIR REHABILITATION HOSPITAL OF OKC</t>
  </si>
  <si>
    <t>200673510G</t>
  </si>
  <si>
    <t>WILLOW CREST HOSPITAL</t>
  </si>
  <si>
    <t>200019120A</t>
  </si>
  <si>
    <t>WOODWARD HEALTH SYSTEM LLC</t>
  </si>
  <si>
    <t>200668710A</t>
  </si>
  <si>
    <t>BLACKWELL REGIONAL HOSPITAL</t>
  </si>
  <si>
    <t>100700720A</t>
  </si>
  <si>
    <t>CHOCTAW MEMORIAL HOSPITAL</t>
  </si>
  <si>
    <t>100749570S</t>
  </si>
  <si>
    <t>COMANCHE CO MEM HSP</t>
  </si>
  <si>
    <t>100700880A</t>
  </si>
  <si>
    <t>ELKVIEW GEN HSP</t>
  </si>
  <si>
    <t>100700820A</t>
  </si>
  <si>
    <t>GRADY MEMORIAL HOSPITAL</t>
  </si>
  <si>
    <t>100699350A</t>
  </si>
  <si>
    <t>JACKSON CO MEM HSP</t>
  </si>
  <si>
    <t>100710530D</t>
  </si>
  <si>
    <t>MCALESTER REGIONAL</t>
  </si>
  <si>
    <t>100700690A</t>
  </si>
  <si>
    <t>NORMAN REGIONAL HOSPITAL</t>
  </si>
  <si>
    <t>100700680A</t>
  </si>
  <si>
    <t>NORTHEASTERN HEALTH SYSTEM</t>
  </si>
  <si>
    <t>200417790W</t>
  </si>
  <si>
    <t>PERRY MEM HSP AUTH</t>
  </si>
  <si>
    <t>100699900A</t>
  </si>
  <si>
    <t>PURCELL MUNICIPAL HOSPITAL</t>
  </si>
  <si>
    <t>100700770A</t>
  </si>
  <si>
    <t>PUSHMATAHA HSP</t>
  </si>
  <si>
    <t>100700190A</t>
  </si>
  <si>
    <t>SEQUOYAH COUNTY CITY OF SALLISAW HOSPITAL AUTHORIT</t>
  </si>
  <si>
    <t>100699950A</t>
  </si>
  <si>
    <t>STILLWATER MEDICAL CENTER</t>
  </si>
  <si>
    <t>200100890B</t>
  </si>
  <si>
    <t>WAGONER COMMUNITY HOSPITAL</t>
  </si>
  <si>
    <t>200285100B</t>
  </si>
  <si>
    <t>MEADOWLAKE CHILD/ADOLESCENT ACUTE LEVEL 2 (INTEGRIS BASS BEHAVIORAL)</t>
  </si>
  <si>
    <t>200285100C</t>
  </si>
  <si>
    <t>MEADOWLAKE CHILD/ADOLESCENT DUAL ACUTE LEVEL 2 (INTEGRIS BASS BEHAVIORAL)</t>
  </si>
  <si>
    <t>100697950M</t>
  </si>
  <si>
    <t>SOUTHWESTERN MEDICAL CENTER LLC</t>
  </si>
  <si>
    <t>100738360O</t>
  </si>
  <si>
    <t>100699540L</t>
  </si>
  <si>
    <t>SSM HEALTH ST. ANTHONY SOUTH-JSOP (POSITIVE OUTCOMES RTC)</t>
  </si>
  <si>
    <t>100699540K</t>
  </si>
  <si>
    <t>SSM HEALTH BEHAVIORAL HEALTH-OKC-RTC ACCENTS (ST ANTHONY HOSPITAL)</t>
  </si>
  <si>
    <t>100699540J</t>
  </si>
  <si>
    <t>SSM HEALTH BEHAVIORAL HEALTH-OKC-RTC-HR (ST ANTHONY HOSPITAL RTC)</t>
  </si>
  <si>
    <t>200673510E</t>
  </si>
  <si>
    <t>100689250A</t>
  </si>
  <si>
    <t>SPENCER ACUTE LEVEL 2 (WILLOW VIEW HOSP RTC)</t>
  </si>
  <si>
    <t>100689250B</t>
  </si>
  <si>
    <t>SPENCER STAR ACUTE LEVEL 2 (WILLOW VIEW HOSPITAL RTC)</t>
  </si>
  <si>
    <t>Inpatient Pool</t>
  </si>
  <si>
    <t>Outpatient Pool</t>
  </si>
  <si>
    <t>Use DRG UPL Not Cost</t>
  </si>
  <si>
    <t>Taxed</t>
  </si>
  <si>
    <t>Medicaid IP Payments</t>
  </si>
  <si>
    <t>Inpatient Pro Rata Share</t>
  </si>
  <si>
    <t>Inpatient Hospital Access Payment</t>
  </si>
  <si>
    <t>Medicaid OP Payments</t>
  </si>
  <si>
    <t>Outpatient Pro Rata Share</t>
  </si>
  <si>
    <t>Outpatient Hospital Access Payments</t>
  </si>
  <si>
    <t>DRG UPL</t>
  </si>
  <si>
    <t>SHOPP I/P</t>
  </si>
  <si>
    <t xml:space="preserve">SHOPP O/P </t>
  </si>
  <si>
    <t xml:space="preserve">Cost </t>
  </si>
  <si>
    <t>Private Taxed</t>
  </si>
  <si>
    <t>Yes</t>
  </si>
  <si>
    <t>No</t>
  </si>
  <si>
    <t>Inpatient Private Pool</t>
  </si>
  <si>
    <t>Outpatient Private Pool</t>
  </si>
  <si>
    <t>Recycled Private Pool</t>
  </si>
  <si>
    <t>NSGO Taxed</t>
  </si>
  <si>
    <t>Inpatient NSGO Pool</t>
  </si>
  <si>
    <t>Outpatient NSGO Pool</t>
  </si>
  <si>
    <t>TXIX Inpatient Hospital Access Payment</t>
  </si>
  <si>
    <t>Expansion Inpatient Hospital Access Payment</t>
  </si>
  <si>
    <t>TXIX Outpatient Hospital Access Payments</t>
  </si>
  <si>
    <t>Expansion Outpatient Hospital Access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</si>
</sst>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0.0000%"/>
  </numFmts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</font>
    <font>
      <b/>
      <i/>
      <sz val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theme="6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3">
    <xf numFmtId="0" fontId="0" fillId="0" borderId="0"/>
    <xf numFmtId="0" fontId="2" fillId="0" borderId="0"/>
    <xf numFmtId="0" fontId="2" fillId="0" borderId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5" fillId="0" borderId="0"/>
    <xf numFmtId="0" fontId="11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2" fillId="0" borderId="0"/>
    <xf numFmtId="0" fontId="8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2" fillId="0" borderId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4" fontId="11" fillId="0" borderId="0" applyFont="0" applyFill="0" applyBorder="0" applyAlignment="0" applyProtection="0"/>
    <xf numFmtId="0" fontId="12" fillId="0" borderId="0"/>
    <xf numFmtId="0" fontId="9" fillId="0" borderId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0" fontId="9" fillId="0" borderId="0"/>
    <xf numFmtId="0" fontId="12" fillId="0" borderId="0"/>
    <xf numFmtId="0" fontId="29" fillId="0" borderId="0"/>
    <xf numFmtId="0" fontId="9" fillId="0" borderId="0"/>
  </cellStyleXfs>
  <cellXfs count="97">
    <xf numFmtId="0" fontId="0" fillId="0" borderId="0" xfId="0"/>
    <xf numFmtId="0" fontId="0" fillId="0" borderId="0" xfId="0"/>
    <xf numFmtId="0" fontId="17" fillId="16" borderId="2" xfId="50" applyFont="1" applyFill="1" applyBorder="1" applyAlignment="1">
      <alignment horizontal="center" wrapText="1"/>
    </xf>
    <xf numFmtId="43" fontId="18" fillId="0" borderId="0" xfId="33" applyFont="1"/>
    <xf numFmtId="0" fontId="15" fillId="0" borderId="0" xfId="50" applyFont="1" applyFill="1" applyBorder="1"/>
    <xf numFmtId="0" fontId="16" fillId="2" borderId="2" xfId="2" applyFont="1" applyFill="1" applyBorder="1" applyAlignment="1">
      <alignment horizontal="center" wrapText="1"/>
    </xf>
    <xf numFmtId="0" fontId="17" fillId="2" borderId="2" xfId="50" applyFont="1" applyFill="1" applyBorder="1" applyAlignment="1">
      <alignment horizontal="center" wrapText="1"/>
    </xf>
    <xf numFmtId="0" fontId="14" fillId="0" borderId="0" xfId="76" applyFont="1" applyFill="1" applyBorder="1"/>
    <xf numFmtId="0" fontId="14" fillId="0" borderId="0" xfId="2" applyFont="1" applyFill="1" applyBorder="1"/>
    <xf numFmtId="0" fontId="0" fillId="18" borderId="0" xfId="0" applyFill="1"/>
    <xf numFmtId="0" fontId="13" fillId="18" borderId="0" xfId="0" applyFont="1" applyFill="1"/>
    <xf numFmtId="0" fontId="17" fillId="18" borderId="0" xfId="50" applyFont="1" applyFill="1" applyBorder="1" applyAlignment="1">
      <alignment horizontal="center" wrapText="1"/>
    </xf>
    <xf numFmtId="0" fontId="15" fillId="18" borderId="0" xfId="50" applyFont="1" applyFill="1" applyBorder="1"/>
    <xf numFmtId="43" fontId="19" fillId="0" borderId="3" xfId="0" applyNumberFormat="1" applyFont="1" applyBorder="1"/>
    <xf numFmtId="43" fontId="19" fillId="17" borderId="4" xfId="33" applyFont="1" applyFill="1" applyBorder="1" applyAlignment="1">
      <alignment horizontal="center" wrapText="1"/>
    </xf>
    <xf numFmtId="43" fontId="0" fillId="0" borderId="0" xfId="0" applyNumberFormat="1"/>
    <xf numFmtId="0" fontId="18" fillId="0" borderId="0" xfId="0" applyFont="1" applyFill="1"/>
    <xf numFmtId="0" fontId="14" fillId="0" borderId="0" xfId="50" applyFont="1" applyFill="1" applyBorder="1"/>
    <xf numFmtId="0" fontId="0" fillId="0" borderId="0" xfId="0" applyFill="1"/>
    <xf numFmtId="0" fontId="15" fillId="19" borderId="0" xfId="50" applyFont="1" applyFill="1" applyBorder="1"/>
    <xf numFmtId="43" fontId="18" fillId="17" borderId="0" xfId="33" applyFont="1" applyFill="1" applyBorder="1" applyAlignment="1">
      <alignment horizontal="center" wrapText="1"/>
    </xf>
    <xf numFmtId="0" fontId="14" fillId="19" borderId="0" xfId="76" applyFont="1" applyFill="1" applyBorder="1"/>
    <xf numFmtId="0" fontId="10" fillId="0" borderId="1" xfId="89" applyFont="1" applyFill="1" applyBorder="1" applyAlignment="1">
      <alignment wrapText="1"/>
    </xf>
    <xf numFmtId="0" fontId="15" fillId="19" borderId="1" xfId="90" applyFont="1" applyFill="1" applyBorder="1" applyAlignment="1"/>
    <xf numFmtId="0" fontId="15" fillId="19" borderId="1" xfId="91" applyFont="1" applyFill="1" applyBorder="1" applyAlignment="1"/>
    <xf numFmtId="0" fontId="15" fillId="19" borderId="0" xfId="90" applyFont="1" applyFill="1" applyBorder="1" applyAlignment="1"/>
    <xf numFmtId="0" fontId="15" fillId="0" borderId="0" xfId="50" applyFont="1"/>
    <xf numFmtId="44" fontId="0" fillId="0" borderId="0" xfId="92" applyFont="1"/>
    <xf numFmtId="0" fontId="15" fillId="0" borderId="0" xfId="94" applyFont="1" applyFill="1" applyBorder="1" applyAlignment="1"/>
    <xf numFmtId="0" fontId="15" fillId="19" borderId="0" xfId="91" applyFont="1" applyFill="1" applyBorder="1" applyAlignment="1"/>
    <xf numFmtId="0" fontId="0" fillId="0" borderId="0" xfId="0" applyBorder="1"/>
    <xf numFmtId="43" fontId="18" fillId="0" borderId="0" xfId="0" applyNumberFormat="1" applyFont="1"/>
    <xf numFmtId="43" fontId="0" fillId="19" borderId="0" xfId="0" applyNumberFormat="1" applyFill="1"/>
    <xf numFmtId="43" fontId="14" fillId="0" borderId="0" xfId="23" applyFont="1" applyBorder="1"/>
    <xf numFmtId="44" fontId="0" fillId="0" borderId="0" xfId="0" applyNumberFormat="1"/>
    <xf numFmtId="43" fontId="19" fillId="17" borderId="0" xfId="33" applyFont="1" applyFill="1" applyBorder="1" applyAlignment="1">
      <alignment horizontal="center" wrapText="1"/>
    </xf>
    <xf numFmtId="43" fontId="18" fillId="0" borderId="0" xfId="33" applyNumberFormat="1" applyFont="1"/>
    <xf numFmtId="43" fontId="24" fillId="20" borderId="0" xfId="95" applyNumberFormat="1"/>
    <xf numFmtId="43" fontId="19" fillId="0" borderId="0" xfId="0" applyNumberFormat="1" applyFont="1" applyBorder="1"/>
    <xf numFmtId="0" fontId="18" fillId="0" borderId="0" xfId="93" applyFont="1" applyFill="1"/>
    <xf numFmtId="0" fontId="18" fillId="0" borderId="0" xfId="44" applyFont="1" applyFill="1"/>
    <xf numFmtId="0" fontId="16" fillId="0" borderId="0" xfId="2" applyFont="1"/>
    <xf numFmtId="0" fontId="17" fillId="0" borderId="0" xfId="50" applyFont="1"/>
    <xf numFmtId="10" fontId="16" fillId="0" borderId="0" xfId="2" applyNumberFormat="1" applyFont="1" applyAlignment="1">
      <alignment horizontal="center" wrapText="1"/>
    </xf>
    <xf numFmtId="0" fontId="16" fillId="22" borderId="0" xfId="2" applyFont="1" applyFill="1"/>
    <xf numFmtId="43" fontId="16" fillId="22" borderId="0" xfId="2" applyNumberFormat="1" applyFont="1" applyFill="1"/>
    <xf numFmtId="43" fontId="16" fillId="0" borderId="0" xfId="2" applyNumberFormat="1" applyFont="1"/>
    <xf numFmtId="44" fontId="16" fillId="0" borderId="0" xfId="97" applyFont="1" applyBorder="1"/>
    <xf numFmtId="165" fontId="16" fillId="2" borderId="2" xfId="23" applyNumberFormat="1" applyFont="1" applyFill="1" applyBorder="1" applyAlignment="1">
      <alignment horizontal="center" wrapText="1"/>
    </xf>
    <xf numFmtId="0" fontId="17" fillId="23" borderId="2" xfId="50" applyFont="1" applyFill="1" applyBorder="1" applyAlignment="1">
      <alignment horizontal="center" wrapText="1"/>
    </xf>
    <xf numFmtId="0" fontId="17" fillId="24" borderId="2" xfId="50" applyFont="1" applyFill="1" applyBorder="1" applyAlignment="1">
      <alignment horizontal="center" wrapText="1"/>
    </xf>
    <xf numFmtId="0" fontId="16" fillId="0" borderId="0" xfId="2" applyFont="1" applyAlignment="1">
      <alignment horizontal="center" wrapText="1"/>
    </xf>
    <xf numFmtId="44" fontId="16" fillId="0" borderId="0" xfId="97" applyFont="1" applyFill="1" applyBorder="1" applyAlignment="1">
      <alignment horizontal="center" wrapText="1"/>
    </xf>
    <xf numFmtId="0" fontId="14" fillId="0" borderId="0" xfId="76" applyFont="1"/>
    <xf numFmtId="0" fontId="18" fillId="0" borderId="0" xfId="98" applyFont="1"/>
    <xf numFmtId="0" fontId="14" fillId="0" borderId="0" xfId="2" applyFont="1"/>
    <xf numFmtId="165" fontId="14" fillId="0" borderId="0" xfId="23" applyNumberFormat="1" applyFont="1" applyBorder="1"/>
    <xf numFmtId="165" fontId="14" fillId="0" borderId="0" xfId="23" applyNumberFormat="1" applyFont="1" applyFill="1" applyBorder="1"/>
    <xf numFmtId="0" fontId="14" fillId="0" borderId="0" xfId="23" applyNumberFormat="1" applyFont="1" applyFill="1" applyBorder="1"/>
    <xf numFmtId="43" fontId="14" fillId="0" borderId="0" xfId="23" applyFont="1" applyFill="1" applyBorder="1"/>
    <xf numFmtId="166" fontId="14" fillId="0" borderId="0" xfId="82" applyNumberFormat="1" applyFont="1" applyBorder="1"/>
    <xf numFmtId="43" fontId="14" fillId="0" borderId="0" xfId="2" applyNumberFormat="1" applyFont="1"/>
    <xf numFmtId="44" fontId="14" fillId="0" borderId="0" xfId="97" applyFont="1" applyBorder="1"/>
    <xf numFmtId="0" fontId="14" fillId="25" borderId="0" xfId="76" applyFont="1" applyFill="1"/>
    <xf numFmtId="0" fontId="26" fillId="25" borderId="0" xfId="50" applyFont="1" applyFill="1" applyAlignment="1">
      <alignment horizontal="center"/>
    </xf>
    <xf numFmtId="0" fontId="18" fillId="25" borderId="0" xfId="98" applyFont="1" applyFill="1"/>
    <xf numFmtId="0" fontId="15" fillId="25" borderId="0" xfId="50" applyFont="1" applyFill="1"/>
    <xf numFmtId="0" fontId="14" fillId="25" borderId="0" xfId="2" applyFont="1" applyFill="1"/>
    <xf numFmtId="0" fontId="14" fillId="25" borderId="0" xfId="23" applyNumberFormat="1" applyFont="1" applyFill="1" applyBorder="1"/>
    <xf numFmtId="43" fontId="14" fillId="25" borderId="0" xfId="23" applyFont="1" applyFill="1" applyBorder="1"/>
    <xf numFmtId="166" fontId="14" fillId="25" borderId="0" xfId="82" applyNumberFormat="1" applyFont="1" applyFill="1" applyBorder="1"/>
    <xf numFmtId="43" fontId="14" fillId="25" borderId="0" xfId="2" applyNumberFormat="1" applyFont="1" applyFill="1"/>
    <xf numFmtId="44" fontId="14" fillId="25" borderId="0" xfId="97" applyFont="1" applyFill="1" applyBorder="1"/>
    <xf numFmtId="0" fontId="27" fillId="21" borderId="0" xfId="96" applyFont="1" applyBorder="1"/>
    <xf numFmtId="0" fontId="14" fillId="0" borderId="0" xfId="50" applyFont="1"/>
    <xf numFmtId="0" fontId="28" fillId="0" borderId="0" xfId="2" applyFont="1"/>
    <xf numFmtId="166" fontId="14" fillId="0" borderId="0" xfId="82" applyNumberFormat="1" applyFont="1" applyFill="1" applyBorder="1"/>
    <xf numFmtId="44" fontId="14" fillId="0" borderId="0" xfId="97" applyFont="1" applyFill="1" applyBorder="1"/>
    <xf numFmtId="0" fontId="14" fillId="0" borderId="0" xfId="23" applyNumberFormat="1" applyFont="1" applyBorder="1"/>
    <xf numFmtId="0" fontId="15" fillId="0" borderId="0" xfId="102" applyFont="1"/>
    <xf numFmtId="166" fontId="14" fillId="0" borderId="0" xfId="83" applyNumberFormat="1" applyFont="1" applyBorder="1"/>
    <xf numFmtId="43" fontId="14" fillId="26" borderId="0" xfId="23" applyFont="1" applyFill="1" applyBorder="1"/>
    <xf numFmtId="165" fontId="14" fillId="26" borderId="0" xfId="23" applyNumberFormat="1" applyFont="1" applyFill="1" applyBorder="1"/>
    <xf numFmtId="165" fontId="14" fillId="26" borderId="0" xfId="2" applyNumberFormat="1" applyFont="1" applyFill="1"/>
    <xf numFmtId="43" fontId="14" fillId="0" borderId="0" xfId="16" applyFont="1" applyFill="1" applyBorder="1"/>
    <xf numFmtId="0" fontId="30" fillId="0" borderId="0" xfId="23" applyNumberFormat="1" applyFont="1" applyFill="1" applyBorder="1"/>
    <xf numFmtId="43" fontId="18" fillId="0" borderId="0" xfId="33" applyFont="1" applyFill="1" applyBorder="1" applyAlignment="1">
      <alignment horizontal="center" wrapText="1"/>
    </xf>
    <xf numFmtId="43" fontId="14" fillId="26" borderId="0" xfId="23" applyFont="1" applyFill="1" applyBorder="1" applyAlignment="1">
      <alignment horizontal="center"/>
    </xf>
    <xf numFmtId="0" fontId="14" fillId="0" borderId="0" xfId="2" applyFont="1" applyFill="1"/>
    <xf numFmtId="0" fontId="15" fillId="0" borderId="0" xfId="50" applyFont="1" applyFill="1"/>
    <xf numFmtId="0" fontId="14" fillId="0" borderId="0" xfId="76" applyFont="1" applyFill="1"/>
    <xf numFmtId="0" fontId="10" fillId="0" borderId="0" xfId="89" applyFont="1" applyFill="1" applyAlignment="1">
      <alignment wrapText="1"/>
    </xf>
    <xf numFmtId="0" fontId="15" fillId="0" borderId="0" xfId="94" applyFont="1" applyFill="1"/>
    <xf numFmtId="0" fontId="14" fillId="0" borderId="0" xfId="50" applyFont="1" applyFill="1"/>
    <xf numFmtId="0" fontId="14" fillId="0" borderId="1" xfId="93" applyFont="1" applyFill="1" applyBorder="1"/>
    <xf numFmtId="0" fontId="10" fillId="0" borderId="1" xfId="99" applyFont="1" applyFill="1" applyBorder="1" applyAlignment="1">
      <alignment wrapText="1"/>
    </xf>
    <xf numFmtId="0" fontId="18" fillId="0" borderId="0" xfId="100" applyFont="1" applyFill="1"/>
  </cellXfs>
  <cellStyles count="103">
    <cellStyle name="£Z_x0004_Ç_x0006_^_x0004_" xfId="1" xr:uid="{00000000-0005-0000-0000-000000000000}"/>
    <cellStyle name="£Z_x0004_Ç_x0006_^_x0004_ 2" xfId="2" xr:uid="{00000000-0005-0000-0000-000001000000}"/>
    <cellStyle name="£Z_x0004_Ç_x0006_^_x0004_ 2 2" xfId="3" xr:uid="{00000000-0005-0000-0000-000002000000}"/>
    <cellStyle name="20% - Accent1 2" xfId="4" xr:uid="{00000000-0005-0000-0000-000003000000}"/>
    <cellStyle name="20% - Accent2 2" xfId="5" xr:uid="{00000000-0005-0000-0000-000004000000}"/>
    <cellStyle name="20% - Accent3 2" xfId="6" xr:uid="{00000000-0005-0000-0000-000005000000}"/>
    <cellStyle name="20% - Accent4 2" xfId="7" xr:uid="{00000000-0005-0000-0000-000006000000}"/>
    <cellStyle name="20% - Accent5 2" xfId="8" xr:uid="{00000000-0005-0000-0000-000007000000}"/>
    <cellStyle name="20% - Accent6 2" xfId="9" xr:uid="{00000000-0005-0000-0000-000008000000}"/>
    <cellStyle name="40% - Accent1 2" xfId="10" xr:uid="{00000000-0005-0000-0000-000009000000}"/>
    <cellStyle name="40% - Accent2 2" xfId="11" xr:uid="{00000000-0005-0000-0000-00000A000000}"/>
    <cellStyle name="40% - Accent3 2" xfId="12" xr:uid="{00000000-0005-0000-0000-00000B000000}"/>
    <cellStyle name="40% - Accent4 2" xfId="13" xr:uid="{00000000-0005-0000-0000-00000C000000}"/>
    <cellStyle name="40% - Accent5 2" xfId="14" xr:uid="{00000000-0005-0000-0000-00000D000000}"/>
    <cellStyle name="40% - Accent6 2" xfId="15" xr:uid="{00000000-0005-0000-0000-00000E000000}"/>
    <cellStyle name="Accent3" xfId="96" builtinId="37"/>
    <cellStyle name="Comma 10" xfId="16" xr:uid="{00000000-0005-0000-0000-000010000000}"/>
    <cellStyle name="Comma 2" xfId="17" xr:uid="{00000000-0005-0000-0000-000011000000}"/>
    <cellStyle name="Comma 2 2" xfId="18" xr:uid="{00000000-0005-0000-0000-000012000000}"/>
    <cellStyle name="Comma 2 3" xfId="19" xr:uid="{00000000-0005-0000-0000-000013000000}"/>
    <cellStyle name="Comma 2 3 2" xfId="20" xr:uid="{00000000-0005-0000-0000-000014000000}"/>
    <cellStyle name="Comma 2 3 2 2" xfId="21" xr:uid="{00000000-0005-0000-0000-000015000000}"/>
    <cellStyle name="Comma 2 4" xfId="22" xr:uid="{00000000-0005-0000-0000-000016000000}"/>
    <cellStyle name="Comma 2 4 2" xfId="23" xr:uid="{00000000-0005-0000-0000-000017000000}"/>
    <cellStyle name="Comma 2 5" xfId="24" xr:uid="{00000000-0005-0000-0000-000018000000}"/>
    <cellStyle name="Comma 3" xfId="25" xr:uid="{00000000-0005-0000-0000-000019000000}"/>
    <cellStyle name="Comma 4" xfId="26" xr:uid="{00000000-0005-0000-0000-00001A000000}"/>
    <cellStyle name="Comma 5" xfId="27" xr:uid="{00000000-0005-0000-0000-00001B000000}"/>
    <cellStyle name="Comma 5 2" xfId="28" xr:uid="{00000000-0005-0000-0000-00001C000000}"/>
    <cellStyle name="Comma 5 3" xfId="29" xr:uid="{00000000-0005-0000-0000-00001D000000}"/>
    <cellStyle name="Comma 6" xfId="30" xr:uid="{00000000-0005-0000-0000-00001E000000}"/>
    <cellStyle name="Comma 7" xfId="31" xr:uid="{00000000-0005-0000-0000-00001F000000}"/>
    <cellStyle name="Comma 8" xfId="32" xr:uid="{00000000-0005-0000-0000-000020000000}"/>
    <cellStyle name="Comma 8 2" xfId="33" xr:uid="{00000000-0005-0000-0000-000021000000}"/>
    <cellStyle name="Comma 8 3" xfId="34" xr:uid="{00000000-0005-0000-0000-000022000000}"/>
    <cellStyle name="Comma 8 4" xfId="35" xr:uid="{00000000-0005-0000-0000-000023000000}"/>
    <cellStyle name="Comma 9" xfId="36" xr:uid="{00000000-0005-0000-0000-000024000000}"/>
    <cellStyle name="Comma 9 2" xfId="37" xr:uid="{00000000-0005-0000-0000-000025000000}"/>
    <cellStyle name="Currency" xfId="92" builtinId="4"/>
    <cellStyle name="Currency 2" xfId="97" xr:uid="{00000000-0005-0000-0000-000027000000}"/>
    <cellStyle name="Good" xfId="95" builtinId="26"/>
    <cellStyle name="Normal" xfId="0" builtinId="0"/>
    <cellStyle name="Normal - Style1" xfId="38" xr:uid="{00000000-0005-0000-0000-00002A000000}"/>
    <cellStyle name="Normal 10" xfId="39" xr:uid="{00000000-0005-0000-0000-00002B000000}"/>
    <cellStyle name="Normal 11" xfId="40" xr:uid="{00000000-0005-0000-0000-00002C000000}"/>
    <cellStyle name="Normal 12" xfId="41" xr:uid="{00000000-0005-0000-0000-00002D000000}"/>
    <cellStyle name="Normal 13" xfId="42" xr:uid="{00000000-0005-0000-0000-00002E000000}"/>
    <cellStyle name="Normal 13 2" xfId="43" xr:uid="{00000000-0005-0000-0000-00002F000000}"/>
    <cellStyle name="Normal 13 5 2" xfId="93" xr:uid="{00000000-0005-0000-0000-000030000000}"/>
    <cellStyle name="Normal 14" xfId="44" xr:uid="{00000000-0005-0000-0000-000031000000}"/>
    <cellStyle name="Normal 14 2" xfId="45" xr:uid="{00000000-0005-0000-0000-000032000000}"/>
    <cellStyle name="Normal 14 3" xfId="46" xr:uid="{00000000-0005-0000-0000-000033000000}"/>
    <cellStyle name="Normal 14 4" xfId="100" xr:uid="{00000000-0005-0000-0000-000034000000}"/>
    <cellStyle name="Normal 15" xfId="47" xr:uid="{00000000-0005-0000-0000-000035000000}"/>
    <cellStyle name="Normal 15 2" xfId="48" xr:uid="{00000000-0005-0000-0000-000036000000}"/>
    <cellStyle name="Normal 15 3" xfId="49" xr:uid="{00000000-0005-0000-0000-000037000000}"/>
    <cellStyle name="Normal 16" xfId="101" xr:uid="{00000000-0005-0000-0000-000038000000}"/>
    <cellStyle name="Normal 2" xfId="50" xr:uid="{00000000-0005-0000-0000-000039000000}"/>
    <cellStyle name="Normal 2 2" xfId="51" xr:uid="{00000000-0005-0000-0000-00003A000000}"/>
    <cellStyle name="Normal 2 2 2" xfId="52" xr:uid="{00000000-0005-0000-0000-00003B000000}"/>
    <cellStyle name="Normal 2 2 3" xfId="53" xr:uid="{00000000-0005-0000-0000-00003C000000}"/>
    <cellStyle name="Normal 2 2 3 2" xfId="54" xr:uid="{00000000-0005-0000-0000-00003D000000}"/>
    <cellStyle name="Normal 2 2 3 3" xfId="55" xr:uid="{00000000-0005-0000-0000-00003E000000}"/>
    <cellStyle name="Normal 2 3" xfId="56" xr:uid="{00000000-0005-0000-0000-00003F000000}"/>
    <cellStyle name="Normal 2 4" xfId="57" xr:uid="{00000000-0005-0000-0000-000040000000}"/>
    <cellStyle name="Normal 3" xfId="58" xr:uid="{00000000-0005-0000-0000-000041000000}"/>
    <cellStyle name="Normal 3 2" xfId="59" xr:uid="{00000000-0005-0000-0000-000042000000}"/>
    <cellStyle name="Normal 3 2 2" xfId="60" xr:uid="{00000000-0005-0000-0000-000043000000}"/>
    <cellStyle name="Normal 3 2 2 2" xfId="61" xr:uid="{00000000-0005-0000-0000-000044000000}"/>
    <cellStyle name="Normal 3 3" xfId="62" xr:uid="{00000000-0005-0000-0000-000045000000}"/>
    <cellStyle name="Normal 4" xfId="63" xr:uid="{00000000-0005-0000-0000-000046000000}"/>
    <cellStyle name="Normal 4 2" xfId="64" xr:uid="{00000000-0005-0000-0000-000047000000}"/>
    <cellStyle name="Normal 4 3" xfId="65" xr:uid="{00000000-0005-0000-0000-000048000000}"/>
    <cellStyle name="Normal 5" xfId="66" xr:uid="{00000000-0005-0000-0000-000049000000}"/>
    <cellStyle name="Normal 5 2" xfId="67" xr:uid="{00000000-0005-0000-0000-00004A000000}"/>
    <cellStyle name="Normal 55" xfId="98" xr:uid="{00000000-0005-0000-0000-00004B000000}"/>
    <cellStyle name="Normal 6" xfId="68" xr:uid="{00000000-0005-0000-0000-00004C000000}"/>
    <cellStyle name="Normal 6 2" xfId="69" xr:uid="{00000000-0005-0000-0000-00004D000000}"/>
    <cellStyle name="Normal 6 3" xfId="70" xr:uid="{00000000-0005-0000-0000-00004E000000}"/>
    <cellStyle name="Normal 7" xfId="71" xr:uid="{00000000-0005-0000-0000-00004F000000}"/>
    <cellStyle name="Normal 8" xfId="72" xr:uid="{00000000-0005-0000-0000-000050000000}"/>
    <cellStyle name="Normal 9" xfId="73" xr:uid="{00000000-0005-0000-0000-000051000000}"/>
    <cellStyle name="Normal 9 2" xfId="74" xr:uid="{00000000-0005-0000-0000-000052000000}"/>
    <cellStyle name="Normal 9 3" xfId="75" xr:uid="{00000000-0005-0000-0000-000053000000}"/>
    <cellStyle name="Normal_billed, ffs, tpl" xfId="102" xr:uid="{00000000-0005-0000-0000-000054000000}"/>
    <cellStyle name="Normal_Inpatient days &amp; amounts_2" xfId="99" xr:uid="{00000000-0005-0000-0000-000055000000}"/>
    <cellStyle name="Normal_Inpt summary_2" xfId="94" xr:uid="{00000000-0005-0000-0000-000056000000}"/>
    <cellStyle name="Normal_prov fee mcare #s" xfId="76" xr:uid="{00000000-0005-0000-0000-000057000000}"/>
    <cellStyle name="Normal_Sheet1 2" xfId="89" xr:uid="{00000000-0005-0000-0000-000058000000}"/>
    <cellStyle name="Normal_Sheet2" xfId="90" xr:uid="{00000000-0005-0000-0000-000059000000}"/>
    <cellStyle name="Normal_Sheet2_1" xfId="91" xr:uid="{00000000-0005-0000-0000-00005A000000}"/>
    <cellStyle name="Note 2" xfId="77" xr:uid="{00000000-0005-0000-0000-00005B000000}"/>
    <cellStyle name="Note 2 2" xfId="78" xr:uid="{00000000-0005-0000-0000-00005C000000}"/>
    <cellStyle name="Note 2 3" xfId="79" xr:uid="{00000000-0005-0000-0000-00005D000000}"/>
    <cellStyle name="Note 3" xfId="80" xr:uid="{00000000-0005-0000-0000-00005E000000}"/>
    <cellStyle name="Percent 2" xfId="81" xr:uid="{00000000-0005-0000-0000-00005F000000}"/>
    <cellStyle name="Percent 2 2" xfId="82" xr:uid="{00000000-0005-0000-0000-000060000000}"/>
    <cellStyle name="Percent 3" xfId="83" xr:uid="{00000000-0005-0000-0000-000061000000}"/>
    <cellStyle name="Percent 4" xfId="84" xr:uid="{00000000-0005-0000-0000-000062000000}"/>
    <cellStyle name="Percent 5" xfId="85" xr:uid="{00000000-0005-0000-0000-000063000000}"/>
    <cellStyle name="Percent 6" xfId="86" xr:uid="{00000000-0005-0000-0000-000064000000}"/>
    <cellStyle name="Percent 7" xfId="87" xr:uid="{00000000-0005-0000-0000-000065000000}"/>
    <cellStyle name="Percent 8" xfId="88" xr:uid="{00000000-0005-0000-0000-000066000000}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SoonerCare%202.0/Supplemental%20Payments%20by%20Aid%20Category/cost%20upl%20sfy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FINANCIAL%20MANAGEMENT/kellyt/Finance/Hospital/Assessment/SHOPP/SHOPP%20Assessment%20and%20UPL%20Calculations/2021%20SHOPP%20final%20docs/2021%20Hospital%20Assessment%20&amp;%20Payment%20final%20FFY21-22%20FMAP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UPL SFY20 Combine"/>
      <sheetName val="Cost UPL SFY20 Separate"/>
      <sheetName val="Cost UPL SFY20 Not Included"/>
      <sheetName val="outpatient totals included 20"/>
      <sheetName val="APC 20"/>
      <sheetName val="NO APC 20"/>
      <sheetName val="NO APC TPL 20"/>
    </sheetNames>
    <sheetDataSet>
      <sheetData sheetId="0"/>
      <sheetData sheetId="1">
        <row r="1">
          <cell r="B1" t="str">
            <v>Billing ID &amp; Service Location</v>
          </cell>
        </row>
        <row r="2">
          <cell r="B2" t="str">
            <v>100700790A</v>
          </cell>
        </row>
        <row r="3">
          <cell r="B3" t="str">
            <v>100262850D</v>
          </cell>
        </row>
        <row r="4">
          <cell r="B4" t="str">
            <v>100700760A</v>
          </cell>
        </row>
        <row r="5">
          <cell r="B5" t="str">
            <v>100699690A</v>
          </cell>
        </row>
        <row r="6">
          <cell r="B6" t="str">
            <v>100700720A</v>
          </cell>
        </row>
        <row r="7">
          <cell r="B7" t="str">
            <v>100700740A</v>
          </cell>
        </row>
        <row r="8">
          <cell r="B8" t="str">
            <v>200234090B</v>
          </cell>
        </row>
        <row r="9">
          <cell r="B9" t="str">
            <v>100749570S</v>
          </cell>
        </row>
        <row r="10">
          <cell r="B10" t="str">
            <v>100819200B</v>
          </cell>
        </row>
        <row r="11">
          <cell r="B11" t="str">
            <v>100700730A</v>
          </cell>
        </row>
        <row r="12">
          <cell r="B12" t="str">
            <v>100700880A</v>
          </cell>
        </row>
        <row r="13">
          <cell r="B13" t="str">
            <v>100700800A</v>
          </cell>
        </row>
        <row r="14">
          <cell r="B14" t="str">
            <v>100700820A</v>
          </cell>
        </row>
        <row r="15">
          <cell r="B15" t="str">
            <v>100699660A</v>
          </cell>
        </row>
        <row r="16">
          <cell r="B16" t="str">
            <v>200539880B</v>
          </cell>
        </row>
        <row r="17">
          <cell r="B17" t="str">
            <v>100699350A</v>
          </cell>
        </row>
        <row r="18">
          <cell r="B18" t="str">
            <v>100700780B</v>
          </cell>
        </row>
        <row r="19">
          <cell r="B19" t="str">
            <v>100700860A</v>
          </cell>
        </row>
        <row r="20">
          <cell r="B20" t="str">
            <v>100818200B</v>
          </cell>
        </row>
        <row r="21">
          <cell r="B21" t="str">
            <v>100710530D</v>
          </cell>
        </row>
        <row r="22">
          <cell r="B22" t="str">
            <v>100699630A</v>
          </cell>
        </row>
        <row r="23">
          <cell r="B23" t="str">
            <v>100699960A</v>
          </cell>
        </row>
        <row r="24">
          <cell r="B24" t="str">
            <v>100700690A</v>
          </cell>
        </row>
        <row r="25">
          <cell r="B25" t="str">
            <v>100700680A</v>
          </cell>
        </row>
        <row r="26">
          <cell r="B26" t="str">
            <v>100700250A</v>
          </cell>
        </row>
        <row r="27">
          <cell r="B27" t="str">
            <v>100699890A</v>
          </cell>
        </row>
        <row r="28">
          <cell r="B28" t="str">
            <v>100690120A</v>
          </cell>
        </row>
        <row r="29">
          <cell r="B29" t="str">
            <v>200417790W</v>
          </cell>
        </row>
        <row r="30">
          <cell r="B30" t="str">
            <v>100699900A</v>
          </cell>
        </row>
        <row r="31">
          <cell r="B31" t="str">
            <v>100700770A</v>
          </cell>
        </row>
        <row r="32">
          <cell r="B32" t="str">
            <v>100699820A</v>
          </cell>
        </row>
        <row r="33">
          <cell r="B33" t="str">
            <v>100700190A</v>
          </cell>
        </row>
        <row r="34">
          <cell r="B34" t="str">
            <v>100699830A</v>
          </cell>
        </row>
        <row r="35">
          <cell r="B35" t="str">
            <v>100699950A</v>
          </cell>
        </row>
        <row r="36">
          <cell r="B36" t="str">
            <v>200100890B</v>
          </cell>
        </row>
        <row r="37">
          <cell r="B37" t="str">
            <v>100699870E</v>
          </cell>
        </row>
        <row r="38">
          <cell r="B38" t="str">
            <v>100749570Y</v>
          </cell>
        </row>
        <row r="39">
          <cell r="B39" t="str">
            <v>100749570Z</v>
          </cell>
        </row>
        <row r="40">
          <cell r="B40" t="str">
            <v>100700690Q</v>
          </cell>
        </row>
        <row r="41">
          <cell r="B41" t="str">
            <v>100700690R</v>
          </cell>
        </row>
        <row r="42">
          <cell r="B42" t="str">
            <v>100700680I</v>
          </cell>
        </row>
        <row r="43">
          <cell r="B43" t="str">
            <v>100700680J</v>
          </cell>
        </row>
        <row r="44">
          <cell r="B44" t="str">
            <v>200439230A</v>
          </cell>
        </row>
        <row r="45">
          <cell r="B45" t="str">
            <v>100700440A</v>
          </cell>
        </row>
        <row r="46">
          <cell r="B46" t="str">
            <v>100699370A</v>
          </cell>
        </row>
        <row r="47">
          <cell r="B47" t="str">
            <v>100696610B</v>
          </cell>
        </row>
        <row r="48">
          <cell r="B48" t="str">
            <v>200102450A</v>
          </cell>
        </row>
        <row r="49">
          <cell r="B49" t="str">
            <v>200668710A</v>
          </cell>
        </row>
        <row r="50">
          <cell r="B50" t="str">
            <v>200573000A</v>
          </cell>
        </row>
        <row r="51">
          <cell r="B51" t="str">
            <v>200573000G</v>
          </cell>
        </row>
        <row r="52">
          <cell r="B52" t="str">
            <v>100700010G</v>
          </cell>
        </row>
        <row r="53">
          <cell r="B53" t="str">
            <v>100746230C</v>
          </cell>
        </row>
        <row r="54">
          <cell r="B54" t="str">
            <v>200693850A</v>
          </cell>
        </row>
        <row r="55">
          <cell r="B55" t="str">
            <v>200693850B</v>
          </cell>
        </row>
        <row r="56">
          <cell r="B56" t="str">
            <v>200259440A</v>
          </cell>
        </row>
        <row r="57">
          <cell r="B57" t="str">
            <v>100700120A</v>
          </cell>
        </row>
        <row r="58">
          <cell r="B58" t="str">
            <v>100700120Q</v>
          </cell>
        </row>
        <row r="59">
          <cell r="B59" t="str">
            <v>200311270A</v>
          </cell>
        </row>
        <row r="60">
          <cell r="B60" t="str">
            <v>100699410A</v>
          </cell>
        </row>
        <row r="61">
          <cell r="B61" t="str">
            <v>200313370A</v>
          </cell>
        </row>
        <row r="62">
          <cell r="B62" t="str">
            <v>200045700C</v>
          </cell>
        </row>
        <row r="63">
          <cell r="B63" t="str">
            <v>200435950A</v>
          </cell>
        </row>
        <row r="64">
          <cell r="B64" t="str">
            <v>200044190A</v>
          </cell>
        </row>
        <row r="65">
          <cell r="B65" t="str">
            <v>200735850A</v>
          </cell>
        </row>
        <row r="66">
          <cell r="B66" t="str">
            <v>200044210A</v>
          </cell>
        </row>
        <row r="67">
          <cell r="B67" t="str">
            <v>100806400C</v>
          </cell>
        </row>
        <row r="68">
          <cell r="B68" t="str">
            <v>100699500A</v>
          </cell>
        </row>
        <row r="69">
          <cell r="B69" t="str">
            <v>100700610A</v>
          </cell>
        </row>
        <row r="70">
          <cell r="B70" t="str">
            <v>200834400A</v>
          </cell>
        </row>
        <row r="71">
          <cell r="B71" t="str">
            <v>100699700A</v>
          </cell>
        </row>
        <row r="72">
          <cell r="B72" t="str">
            <v>200405550A</v>
          </cell>
        </row>
        <row r="73">
          <cell r="B73" t="str">
            <v>100699440A</v>
          </cell>
        </row>
        <row r="74">
          <cell r="B74" t="str">
            <v>100700200A</v>
          </cell>
        </row>
        <row r="75">
          <cell r="B75" t="str">
            <v>100699490A</v>
          </cell>
        </row>
        <row r="76">
          <cell r="B76" t="str">
            <v>100700460A</v>
          </cell>
        </row>
        <row r="77">
          <cell r="B77" t="str">
            <v>100699420A</v>
          </cell>
        </row>
        <row r="78">
          <cell r="B78" t="str">
            <v>200740630B</v>
          </cell>
        </row>
        <row r="79">
          <cell r="B79" t="str">
            <v>100774650D</v>
          </cell>
        </row>
        <row r="80">
          <cell r="B80" t="str">
            <v>100700920A</v>
          </cell>
        </row>
        <row r="81">
          <cell r="B81" t="str">
            <v>100700030A</v>
          </cell>
        </row>
        <row r="82">
          <cell r="B82" t="str">
            <v>100699390A</v>
          </cell>
        </row>
        <row r="83">
          <cell r="B83" t="str">
            <v>200509290A</v>
          </cell>
        </row>
        <row r="84">
          <cell r="B84" t="str">
            <v>100262320C</v>
          </cell>
        </row>
        <row r="85">
          <cell r="B85" t="str">
            <v>200320810D</v>
          </cell>
        </row>
        <row r="86">
          <cell r="B86" t="str">
            <v>200226190A</v>
          </cell>
        </row>
        <row r="87">
          <cell r="B87" t="str">
            <v>200521810B</v>
          </cell>
        </row>
        <row r="88">
          <cell r="B88" t="str">
            <v>200425410C</v>
          </cell>
        </row>
        <row r="89">
          <cell r="B89" t="str">
            <v>200318440B</v>
          </cell>
        </row>
        <row r="90">
          <cell r="B90" t="str">
            <v>200490030A</v>
          </cell>
        </row>
        <row r="91">
          <cell r="B91" t="str">
            <v>100700490A</v>
          </cell>
        </row>
        <row r="92">
          <cell r="B92" t="str">
            <v>100699360I</v>
          </cell>
        </row>
        <row r="93">
          <cell r="B93" t="str">
            <v>200035670C</v>
          </cell>
        </row>
        <row r="94">
          <cell r="B94" t="str">
            <v>200280620A</v>
          </cell>
        </row>
        <row r="95">
          <cell r="B95" t="str">
            <v>200242900A</v>
          </cell>
        </row>
        <row r="96">
          <cell r="B96" t="str">
            <v>100700360A</v>
          </cell>
        </row>
        <row r="97">
          <cell r="B97" t="str">
            <v>200231400B</v>
          </cell>
        </row>
        <row r="98">
          <cell r="B98" t="str">
            <v>100699570A</v>
          </cell>
        </row>
        <row r="99">
          <cell r="B99" t="str">
            <v>200700900A</v>
          </cell>
        </row>
        <row r="100">
          <cell r="B100" t="str">
            <v>200031310A</v>
          </cell>
        </row>
        <row r="101">
          <cell r="B101" t="str">
            <v>100700450A</v>
          </cell>
        </row>
        <row r="102">
          <cell r="B102" t="str">
            <v>200196450C</v>
          </cell>
        </row>
        <row r="103">
          <cell r="B103" t="str">
            <v>100697950B</v>
          </cell>
        </row>
        <row r="104">
          <cell r="B104" t="str">
            <v>100691720C</v>
          </cell>
        </row>
        <row r="105">
          <cell r="B105" t="str">
            <v>100699540A</v>
          </cell>
        </row>
        <row r="106">
          <cell r="B106" t="str">
            <v>100740840B</v>
          </cell>
        </row>
        <row r="107">
          <cell r="B107" t="str">
            <v>200310990A</v>
          </cell>
        </row>
        <row r="108">
          <cell r="B108" t="str">
            <v>100699400A</v>
          </cell>
        </row>
        <row r="109">
          <cell r="B109" t="str">
            <v>200106410A</v>
          </cell>
        </row>
        <row r="110">
          <cell r="B110" t="str">
            <v>100699550A</v>
          </cell>
        </row>
        <row r="111">
          <cell r="B111" t="str">
            <v>100690020A</v>
          </cell>
        </row>
        <row r="112">
          <cell r="B112" t="str">
            <v>200125010B</v>
          </cell>
        </row>
        <row r="113">
          <cell r="B113" t="str">
            <v>200292720A</v>
          </cell>
        </row>
        <row r="114">
          <cell r="B114" t="str">
            <v>200125200B</v>
          </cell>
        </row>
        <row r="115">
          <cell r="B115" t="str">
            <v>200019120A</v>
          </cell>
        </row>
        <row r="116">
          <cell r="B116" t="str">
            <v>200702430B</v>
          </cell>
        </row>
        <row r="117">
          <cell r="B117" t="str">
            <v>200080160A</v>
          </cell>
        </row>
        <row r="118">
          <cell r="B118" t="str">
            <v>200347120A</v>
          </cell>
        </row>
        <row r="119">
          <cell r="B119" t="str">
            <v>100689350A</v>
          </cell>
        </row>
        <row r="120">
          <cell r="B120" t="str">
            <v>200224040B</v>
          </cell>
        </row>
        <row r="121">
          <cell r="B121" t="str">
            <v>200119790A</v>
          </cell>
        </row>
        <row r="122">
          <cell r="B122" t="str">
            <v>200085660G</v>
          </cell>
        </row>
        <row r="123">
          <cell r="B123" t="str">
            <v>200085660H</v>
          </cell>
        </row>
        <row r="124">
          <cell r="B124" t="str">
            <v>100700380P</v>
          </cell>
        </row>
        <row r="125">
          <cell r="B125" t="str">
            <v>200718040B</v>
          </cell>
        </row>
        <row r="126">
          <cell r="B126" t="str">
            <v>100738360L</v>
          </cell>
        </row>
        <row r="127">
          <cell r="B127" t="str">
            <v>100738360N</v>
          </cell>
        </row>
        <row r="128">
          <cell r="B128" t="str">
            <v>100701680L</v>
          </cell>
        </row>
        <row r="129">
          <cell r="B129" t="str">
            <v>200006820Z</v>
          </cell>
        </row>
        <row r="130">
          <cell r="B130" t="str">
            <v>200673510G</v>
          </cell>
        </row>
        <row r="131">
          <cell r="B131" t="str">
            <v>200707260A</v>
          </cell>
        </row>
        <row r="132">
          <cell r="B132" t="str">
            <v>200682470A</v>
          </cell>
        </row>
        <row r="133">
          <cell r="B133" t="str">
            <v>200028650A</v>
          </cell>
        </row>
        <row r="134">
          <cell r="B134" t="str">
            <v>200697510F</v>
          </cell>
        </row>
        <row r="135">
          <cell r="B135" t="str">
            <v>100746230B</v>
          </cell>
        </row>
        <row r="136">
          <cell r="B136" t="str">
            <v>200786710A</v>
          </cell>
        </row>
        <row r="137">
          <cell r="B137" t="str">
            <v>100745350B</v>
          </cell>
        </row>
        <row r="138">
          <cell r="B138" t="str">
            <v>200069370A</v>
          </cell>
        </row>
        <row r="139">
          <cell r="B139" t="str">
            <v>200069370N</v>
          </cell>
        </row>
        <row r="140">
          <cell r="B140" t="str">
            <v>200265330A</v>
          </cell>
        </row>
        <row r="141">
          <cell r="B141" t="str">
            <v>200066700A</v>
          </cell>
        </row>
        <row r="142">
          <cell r="B142" t="str">
            <v>200009170A</v>
          </cell>
        </row>
        <row r="143">
          <cell r="B143" t="str">
            <v>100747140B</v>
          </cell>
        </row>
        <row r="144">
          <cell r="B144" t="str">
            <v>200108340A</v>
          </cell>
        </row>
        <row r="145">
          <cell r="B145" t="str">
            <v>100748450B</v>
          </cell>
        </row>
        <row r="146">
          <cell r="B146" t="str">
            <v>200518600A</v>
          </cell>
        </row>
        <row r="147">
          <cell r="B147" t="str">
            <v>100700530A</v>
          </cell>
        </row>
        <row r="148">
          <cell r="B148" t="str">
            <v>200006260A</v>
          </cell>
        </row>
        <row r="149">
          <cell r="B149" t="str">
            <v>200085660I</v>
          </cell>
        </row>
        <row r="150">
          <cell r="B150" t="str">
            <v>100738360O</v>
          </cell>
        </row>
        <row r="151">
          <cell r="B151" t="str">
            <v>100738360M</v>
          </cell>
        </row>
        <row r="152">
          <cell r="B152" t="str">
            <v>200673510E</v>
          </cell>
        </row>
        <row r="153">
          <cell r="B153" t="str">
            <v>100677110F</v>
          </cell>
        </row>
        <row r="154">
          <cell r="B154" t="str">
            <v>200285100B</v>
          </cell>
        </row>
        <row r="155">
          <cell r="B155" t="str">
            <v>200285100C</v>
          </cell>
        </row>
        <row r="156">
          <cell r="B156" t="str">
            <v>100697950M</v>
          </cell>
        </row>
        <row r="157">
          <cell r="B157" t="str">
            <v>100689250A</v>
          </cell>
        </row>
        <row r="158">
          <cell r="B158" t="str">
            <v>100689250B</v>
          </cell>
        </row>
        <row r="159">
          <cell r="B159" t="str">
            <v>100699540K</v>
          </cell>
        </row>
        <row r="160">
          <cell r="B160" t="str">
            <v>100699540J</v>
          </cell>
        </row>
        <row r="161">
          <cell r="B161" t="str">
            <v>100699540L</v>
          </cell>
        </row>
        <row r="162">
          <cell r="B162" t="str">
            <v>100700490I</v>
          </cell>
        </row>
        <row r="163">
          <cell r="B163" t="str">
            <v>200044190D</v>
          </cell>
        </row>
        <row r="164">
          <cell r="B164" t="str">
            <v>100699410G</v>
          </cell>
        </row>
        <row r="165">
          <cell r="B165" t="str">
            <v>100699410F</v>
          </cell>
        </row>
        <row r="166">
          <cell r="B166" t="str">
            <v>200435950B</v>
          </cell>
        </row>
        <row r="167">
          <cell r="B167" t="str">
            <v>200044210B</v>
          </cell>
        </row>
        <row r="168">
          <cell r="B168" t="str">
            <v>100699740B</v>
          </cell>
        </row>
        <row r="169">
          <cell r="B169" t="str">
            <v>200834400C</v>
          </cell>
        </row>
        <row r="170">
          <cell r="B170" t="str">
            <v>200834400B</v>
          </cell>
        </row>
        <row r="171">
          <cell r="B171" t="str">
            <v>200834400D</v>
          </cell>
        </row>
        <row r="172">
          <cell r="B172" t="str">
            <v>100699440N</v>
          </cell>
        </row>
        <row r="173">
          <cell r="B173" t="str">
            <v>100700200R</v>
          </cell>
        </row>
        <row r="174">
          <cell r="B174" t="str">
            <v>100690810A</v>
          </cell>
        </row>
        <row r="175">
          <cell r="B175" t="str">
            <v>100699490J</v>
          </cell>
        </row>
        <row r="176">
          <cell r="B176" t="str">
            <v>100730660F</v>
          </cell>
        </row>
        <row r="177">
          <cell r="B177" t="str">
            <v>100700440F</v>
          </cell>
        </row>
        <row r="178">
          <cell r="B178" t="str">
            <v>100700040A</v>
          </cell>
        </row>
        <row r="179">
          <cell r="B179" t="str">
            <v>200285100D</v>
          </cell>
        </row>
        <row r="180">
          <cell r="B180" t="str">
            <v>100700030I</v>
          </cell>
        </row>
        <row r="181">
          <cell r="B181" t="str">
            <v>200509290E</v>
          </cell>
        </row>
        <row r="182">
          <cell r="B182" t="str">
            <v>100262320G</v>
          </cell>
        </row>
        <row r="183">
          <cell r="B183" t="str">
            <v>100700630A</v>
          </cell>
        </row>
        <row r="184">
          <cell r="B184" t="str">
            <v>100699360A</v>
          </cell>
        </row>
        <row r="185">
          <cell r="B185" t="str">
            <v>100699570N</v>
          </cell>
        </row>
        <row r="186">
          <cell r="B186" t="str">
            <v>200702430C</v>
          </cell>
        </row>
        <row r="187">
          <cell r="B187" t="str">
            <v>200700900B</v>
          </cell>
        </row>
        <row r="188">
          <cell r="B188" t="str">
            <v>200700900C</v>
          </cell>
        </row>
        <row r="189">
          <cell r="B189" t="str">
            <v>100697950I</v>
          </cell>
        </row>
        <row r="190">
          <cell r="B190" t="str">
            <v>100699540T</v>
          </cell>
        </row>
        <row r="191">
          <cell r="B191" t="str">
            <v>100699540U</v>
          </cell>
        </row>
        <row r="192">
          <cell r="B192" t="str">
            <v>100690020C</v>
          </cell>
        </row>
        <row r="193">
          <cell r="B193" t="str">
            <v>100700210A</v>
          </cell>
        </row>
        <row r="194">
          <cell r="B194" t="str">
            <v>100806400X</v>
          </cell>
        </row>
        <row r="196">
          <cell r="B196" t="str">
            <v>200285640C</v>
          </cell>
        </row>
        <row r="197">
          <cell r="B197" t="str">
            <v>200085660J</v>
          </cell>
        </row>
        <row r="198">
          <cell r="B198" t="str">
            <v>200673510F</v>
          </cell>
        </row>
        <row r="199">
          <cell r="B199" t="str">
            <v>100738360P</v>
          </cell>
        </row>
        <row r="200">
          <cell r="B200" t="str">
            <v>200592140C</v>
          </cell>
        </row>
        <row r="201">
          <cell r="B201" t="str">
            <v>200006820X</v>
          </cell>
        </row>
        <row r="202">
          <cell r="B202" t="str">
            <v>100688950C</v>
          </cell>
        </row>
        <row r="203">
          <cell r="B203" t="str">
            <v>200752850A</v>
          </cell>
        </row>
        <row r="204">
          <cell r="B204" t="str">
            <v>100690030B</v>
          </cell>
        </row>
        <row r="205">
          <cell r="B205" t="str">
            <v>100700660B</v>
          </cell>
        </row>
        <row r="206">
          <cell r="B206" t="str">
            <v>100704080B</v>
          </cell>
        </row>
        <row r="207">
          <cell r="B207" t="str">
            <v>100700670A</v>
          </cell>
        </row>
        <row r="208">
          <cell r="B208" t="str">
            <v>100689210U</v>
          </cell>
        </row>
        <row r="209">
          <cell r="B209" t="str">
            <v>200752850D</v>
          </cell>
        </row>
        <row r="212">
          <cell r="B212" t="str">
            <v>100693290A</v>
          </cell>
        </row>
        <row r="213">
          <cell r="B213" t="str">
            <v>100693810A</v>
          </cell>
        </row>
        <row r="214">
          <cell r="B214" t="str">
            <v>100693810E</v>
          </cell>
        </row>
        <row r="215">
          <cell r="B215" t="str">
            <v>100701950A</v>
          </cell>
        </row>
        <row r="216">
          <cell r="B216" t="str">
            <v>100701950D</v>
          </cell>
        </row>
        <row r="217">
          <cell r="B217" t="str">
            <v>100817680A</v>
          </cell>
        </row>
        <row r="218">
          <cell r="B218" t="str">
            <v>200643470B</v>
          </cell>
        </row>
        <row r="219">
          <cell r="B219" t="str">
            <v>200783980A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 w 6.2% FMAP @ 2.5%"/>
      <sheetName val="Assessment w 6.2% FMAP @ 2.11%"/>
      <sheetName val="CAH 101% of cost"/>
      <sheetName val="Hosp Pmnts (all) BLENDED"/>
      <sheetName val="Hosp Pmnts (all) Q1"/>
      <sheetName val="Hosp Pmnts (all) Q2"/>
      <sheetName val="Hosp Pmnts (all) Q3"/>
      <sheetName val="Hosp Pmnts (all) Q4"/>
      <sheetName val="Hosp Pmnts (all) 1.4%"/>
      <sheetName val="UPL Gap Summary"/>
      <sheetName val="Directed Payments"/>
      <sheetName val="DRG UPL SFY20 Combined"/>
      <sheetName val="SHOPP UPL SFY2020 Combined INP"/>
      <sheetName val="SHOPP UPL SFY2020 Combined OUT"/>
      <sheetName val="Cost UPL SFY20 Combine"/>
      <sheetName val="CCR SHOPP 20"/>
      <sheetName val="HCRIS CR data"/>
      <sheetName val="Address"/>
      <sheetName val="SHOPP Totals"/>
      <sheetName val="IP DRG "/>
      <sheetName val="IP Cost"/>
      <sheetName val="Sheet1"/>
      <sheetName val="OP Cost"/>
    </sheetNames>
    <sheetDataSet>
      <sheetData sheetId="0"/>
      <sheetData sheetId="1"/>
      <sheetData sheetId="2"/>
      <sheetData sheetId="3"/>
      <sheetData sheetId="4">
        <row r="1">
          <cell r="B1"/>
          <cell r="C1"/>
          <cell r="D1"/>
          <cell r="E1"/>
          <cell r="F1"/>
          <cell r="G1"/>
          <cell r="H1"/>
          <cell r="I1"/>
          <cell r="J1" t="str">
            <v>G200000_01700_00100</v>
          </cell>
          <cell r="K1" t="str">
            <v>G200000_01800_00100</v>
          </cell>
          <cell r="L1" t="str">
            <v>G200000_01900_00100</v>
          </cell>
          <cell r="M1" t="str">
            <v>G200000_01800_00200</v>
          </cell>
          <cell r="N1" t="str">
            <v>G200000_01900_00200</v>
          </cell>
          <cell r="O1" t="str">
            <v>G200000_02800_00300</v>
          </cell>
          <cell r="P1" t="str">
            <v>G300000_00300_00100</v>
          </cell>
          <cell r="R1"/>
          <cell r="S1"/>
          <cell r="T1"/>
          <cell r="U1"/>
          <cell r="V1"/>
          <cell r="W1"/>
          <cell r="X1"/>
          <cell r="Z1"/>
          <cell r="AA1"/>
          <cell r="AC1"/>
          <cell r="AD1"/>
          <cell r="AE1"/>
          <cell r="AF1"/>
          <cell r="AG1"/>
          <cell r="AH1"/>
          <cell r="AI1"/>
          <cell r="AJ1">
            <v>2.1050341269E-2</v>
          </cell>
          <cell r="AK1"/>
          <cell r="AL1"/>
          <cell r="AO1" t="str">
            <v>Inpatient Pool</v>
          </cell>
          <cell r="AP1">
            <v>93330400.849999994</v>
          </cell>
          <cell r="AQ1">
            <v>961889.75</v>
          </cell>
          <cell r="AR1">
            <v>94292290.599999994</v>
          </cell>
          <cell r="AT1"/>
          <cell r="AU1"/>
          <cell r="AV1" t="str">
            <v>Outpatient Pool</v>
          </cell>
          <cell r="AW1">
            <v>19982057.719999999</v>
          </cell>
          <cell r="AX1">
            <v>5187168.75</v>
          </cell>
          <cell r="AY1">
            <v>25169226.469999999</v>
          </cell>
        </row>
        <row r="2">
          <cell r="A2" t="str">
            <v>Medicaid Prov ID</v>
          </cell>
          <cell r="B2" t="str">
            <v>Hosp Name</v>
          </cell>
          <cell r="C2" t="str">
            <v>Use DRG UPL Not Cost</v>
          </cell>
          <cell r="D2" t="str">
            <v>Hospital Class</v>
          </cell>
          <cell r="E2" t="str">
            <v>CR Months</v>
          </cell>
          <cell r="F2" t="str">
            <v>Medicare Prov ID</v>
          </cell>
          <cell r="G2" t="str">
            <v>Hosp FY Begin</v>
          </cell>
          <cell r="H2" t="str">
            <v>Hosp FY End</v>
          </cell>
          <cell r="I2" t="str">
            <v>Flag</v>
          </cell>
          <cell r="J2" t="str">
            <v>total inpatient routine care services</v>
          </cell>
          <cell r="K2" t="str">
            <v>ancillary services inpatient</v>
          </cell>
          <cell r="L2" t="str">
            <v>outpatient services inpatient</v>
          </cell>
          <cell r="M2" t="str">
            <v>ancillary services outpatient</v>
          </cell>
          <cell r="N2" t="str">
            <v>outpatient services outpatient</v>
          </cell>
          <cell r="O2" t="str">
            <v>total patient revenues</v>
          </cell>
          <cell r="P2" t="str">
            <v>net patient revenues</v>
          </cell>
          <cell r="Q2" t="str">
            <v>Annualized if applicable</v>
          </cell>
          <cell r="R2" t="str">
            <v>G2, Col 1, Ln 17</v>
          </cell>
          <cell r="S2" t="str">
            <v>G2, Col 1, Ln 18</v>
          </cell>
          <cell r="T2" t="str">
            <v>G2, Col 1, Ln 19</v>
          </cell>
          <cell r="U2" t="str">
            <v>G2, Col 2, Ln 18</v>
          </cell>
          <cell r="V2" t="str">
            <v>G2, Col 2, Ln 19</v>
          </cell>
          <cell r="W2"/>
          <cell r="X2" t="str">
            <v>Total Patient Revenue</v>
          </cell>
          <cell r="Y2"/>
          <cell r="Z2" t="str">
            <v>G3, Col 1, Ln 1</v>
          </cell>
          <cell r="AA2" t="str">
            <v>G3, Col 1, Ln 3</v>
          </cell>
          <cell r="AB2"/>
          <cell r="AC2" t="str">
            <v>Gross Hosp Revenue</v>
          </cell>
          <cell r="AD2" t="str">
            <v>Net Inpt Revenue</v>
          </cell>
          <cell r="AE2" t="str">
            <v>Net Outpt Revenue</v>
          </cell>
          <cell r="AF2" t="str">
            <v>Gross Inpt Revenue</v>
          </cell>
          <cell r="AG2" t="str">
            <v>Gross Outpt Revenue</v>
          </cell>
          <cell r="AH2" t="str">
            <v>check</v>
          </cell>
          <cell r="AI2" t="str">
            <v xml:space="preserve">Net Patient  Revenue (TAX BASE) </v>
          </cell>
          <cell r="AJ2" t="str">
            <v>Total Provider Fee (2.50%)</v>
          </cell>
          <cell r="AK2" t="str">
            <v>Taxed</v>
          </cell>
          <cell r="AL2" t="str">
            <v>Total Payments</v>
          </cell>
          <cell r="AM2" t="str">
            <v>Medicaid IP Payments</v>
          </cell>
          <cell r="AN2" t="str">
            <v>Inpatient Pro Rata Share</v>
          </cell>
          <cell r="AO2" t="str">
            <v>Inpatient UPL Gap (over)/under cost</v>
          </cell>
          <cell r="AP2" t="str">
            <v>Inpatient Hospital Access Payment</v>
          </cell>
          <cell r="AQ2" t="str">
            <v>CAH Payments (Inpatient)</v>
          </cell>
          <cell r="AR2" t="str">
            <v>Inpatient UPL Gap Remaining (Over) / Under cost</v>
          </cell>
          <cell r="AS2"/>
          <cell r="AT2" t="str">
            <v>Medicaid OP Payments</v>
          </cell>
          <cell r="AU2" t="str">
            <v>Outpatient Pro Rata Share</v>
          </cell>
          <cell r="AV2" t="str">
            <v>Outpatient UPL Gap (over)/under cost</v>
          </cell>
          <cell r="AW2" t="str">
            <v>Outpatient Hospital Access Payments</v>
          </cell>
          <cell r="AX2" t="str">
            <v>CAH Payments (Outpatient)</v>
          </cell>
          <cell r="AY2" t="str">
            <v>Outpatient UPL Gap Remaining (Over) / Under cost</v>
          </cell>
        </row>
        <row r="3">
          <cell r="A3"/>
          <cell r="C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R3"/>
          <cell r="Y3"/>
          <cell r="AB3"/>
          <cell r="AJ3"/>
          <cell r="AK3"/>
          <cell r="AL3"/>
          <cell r="AM3"/>
          <cell r="AN3"/>
          <cell r="AO3"/>
          <cell r="AP3"/>
          <cell r="AQ3"/>
          <cell r="AR3"/>
          <cell r="AS3"/>
          <cell r="AT3"/>
          <cell r="AU3"/>
          <cell r="AV3"/>
          <cell r="AW3"/>
          <cell r="AX3"/>
          <cell r="AY3"/>
        </row>
        <row r="4">
          <cell r="A4"/>
          <cell r="B4" t="str">
            <v>Private Taxed</v>
          </cell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R4"/>
          <cell r="S4"/>
          <cell r="T4"/>
          <cell r="U4"/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/>
          <cell r="AS4"/>
          <cell r="AT4"/>
          <cell r="AU4"/>
          <cell r="AV4"/>
          <cell r="AW4"/>
          <cell r="AX4"/>
          <cell r="AY4"/>
        </row>
        <row r="5">
          <cell r="A5" t="str">
            <v>200439230A</v>
          </cell>
          <cell r="B5" t="str">
            <v>AHS SOUTHCREST HOSPITAL LLC (AHS HILLCREST SOUTH)</v>
          </cell>
          <cell r="C5" t="str">
            <v>Yes</v>
          </cell>
          <cell r="D5">
            <v>1</v>
          </cell>
          <cell r="E5">
            <v>12</v>
          </cell>
          <cell r="F5">
            <v>370202</v>
          </cell>
          <cell r="G5">
            <v>43101</v>
          </cell>
          <cell r="H5">
            <v>43465</v>
          </cell>
          <cell r="I5">
            <v>1</v>
          </cell>
          <cell r="J5">
            <v>74224381</v>
          </cell>
          <cell r="K5">
            <v>371485166</v>
          </cell>
          <cell r="L5">
            <v>20943408</v>
          </cell>
          <cell r="M5">
            <v>302794507</v>
          </cell>
          <cell r="N5">
            <v>46704726</v>
          </cell>
          <cell r="O5">
            <v>816152188</v>
          </cell>
          <cell r="P5">
            <v>192580716</v>
          </cell>
          <cell r="R5">
            <v>74224381</v>
          </cell>
          <cell r="S5">
            <v>371485166</v>
          </cell>
          <cell r="T5">
            <v>20943408</v>
          </cell>
          <cell r="U5">
            <v>302794507</v>
          </cell>
          <cell r="V5">
            <v>46704726</v>
          </cell>
          <cell r="X5">
            <v>816152188</v>
          </cell>
          <cell r="Y5"/>
          <cell r="Z5">
            <v>816152188</v>
          </cell>
          <cell r="AA5">
            <v>192580716</v>
          </cell>
          <cell r="AB5"/>
          <cell r="AC5">
            <v>816152188</v>
          </cell>
          <cell r="AD5">
            <v>110112257.88371688</v>
          </cell>
          <cell r="AE5">
            <v>82468458.116283119</v>
          </cell>
          <cell r="AF5">
            <v>466652955</v>
          </cell>
          <cell r="AG5">
            <v>349499233</v>
          </cell>
          <cell r="AH5">
            <v>0</v>
          </cell>
          <cell r="AI5">
            <v>192580716</v>
          </cell>
          <cell r="AJ5">
            <v>4053889.7936283685</v>
          </cell>
          <cell r="AK5">
            <v>1</v>
          </cell>
          <cell r="AL5">
            <v>13342938.479500009</v>
          </cell>
          <cell r="AM5">
            <v>7616152.4694999997</v>
          </cell>
          <cell r="AN5">
            <v>2.1176356557605334E-2</v>
          </cell>
          <cell r="AO5">
            <v>8042283.2249323726</v>
          </cell>
          <cell r="AP5">
            <v>1703580.56</v>
          </cell>
          <cell r="AQ5">
            <v>0</v>
          </cell>
          <cell r="AR5">
            <v>6338702.664932372</v>
          </cell>
          <cell r="AS5"/>
          <cell r="AT5">
            <v>5726786.0100000091</v>
          </cell>
          <cell r="AU5">
            <v>2.1105998274287892E-2</v>
          </cell>
          <cell r="AV5">
            <v>790099.09878808178</v>
          </cell>
          <cell r="AW5">
            <v>334703.27</v>
          </cell>
          <cell r="AX5">
            <v>0</v>
          </cell>
          <cell r="AY5">
            <v>455395.82878808177</v>
          </cell>
        </row>
        <row r="6">
          <cell r="A6" t="str">
            <v>100696610B</v>
          </cell>
          <cell r="B6" t="str">
            <v>ALLIANCE HEALTH DURANT (MED. CTR. OF SOUTHEASTERN OKLAHOMA)</v>
          </cell>
          <cell r="C6" t="str">
            <v>Yes</v>
          </cell>
          <cell r="D6">
            <v>1</v>
          </cell>
          <cell r="E6">
            <v>12</v>
          </cell>
          <cell r="F6">
            <v>370014</v>
          </cell>
          <cell r="G6">
            <v>43009</v>
          </cell>
          <cell r="H6">
            <v>43373</v>
          </cell>
          <cell r="I6">
            <v>1</v>
          </cell>
          <cell r="J6">
            <v>47654414</v>
          </cell>
          <cell r="K6">
            <v>364288104</v>
          </cell>
          <cell r="L6">
            <v>17535951</v>
          </cell>
          <cell r="M6">
            <v>467601702</v>
          </cell>
          <cell r="N6">
            <v>54697672</v>
          </cell>
          <cell r="O6">
            <v>952517584</v>
          </cell>
          <cell r="P6">
            <v>87562154</v>
          </cell>
          <cell r="R6">
            <v>47654414</v>
          </cell>
          <cell r="S6">
            <v>364288104</v>
          </cell>
          <cell r="T6">
            <v>17535951</v>
          </cell>
          <cell r="U6">
            <v>467601702</v>
          </cell>
          <cell r="V6">
            <v>54697672</v>
          </cell>
          <cell r="X6">
            <v>951777843</v>
          </cell>
          <cell r="Y6"/>
          <cell r="Z6">
            <v>952517584</v>
          </cell>
          <cell r="AA6">
            <v>87562154</v>
          </cell>
          <cell r="AB6"/>
          <cell r="AC6">
            <v>951777843</v>
          </cell>
          <cell r="AD6">
            <v>39480698.80698625</v>
          </cell>
          <cell r="AE6">
            <v>48013452.967700385</v>
          </cell>
          <cell r="AF6">
            <v>429478469</v>
          </cell>
          <cell r="AG6">
            <v>522299374</v>
          </cell>
          <cell r="AH6">
            <v>0</v>
          </cell>
          <cell r="AI6">
            <v>87494151.774686635</v>
          </cell>
          <cell r="AJ6">
            <v>1841781.7538988355</v>
          </cell>
          <cell r="AK6">
            <v>1</v>
          </cell>
          <cell r="AL6">
            <v>13056648.926875025</v>
          </cell>
          <cell r="AM6">
            <v>6081094.2868749984</v>
          </cell>
          <cell r="AN6">
            <v>1.6908198909486354E-2</v>
          </cell>
          <cell r="AO6">
            <v>9346662.7722472157</v>
          </cell>
          <cell r="AP6">
            <v>1360218.83</v>
          </cell>
          <cell r="AQ6">
            <v>0</v>
          </cell>
          <cell r="AR6">
            <v>7986443.9422472157</v>
          </cell>
          <cell r="AS6"/>
          <cell r="AT6">
            <v>6975554.6400000257</v>
          </cell>
          <cell r="AU6">
            <v>2.5708319454744426E-2</v>
          </cell>
          <cell r="AV6">
            <v>1083867.5146679929</v>
          </cell>
          <cell r="AW6">
            <v>407687.83</v>
          </cell>
          <cell r="AX6">
            <v>0</v>
          </cell>
          <cell r="AY6">
            <v>676179.68466799287</v>
          </cell>
        </row>
        <row r="7">
          <cell r="A7" t="str">
            <v>200102450A</v>
          </cell>
          <cell r="B7" t="str">
            <v>BAILEY MEDICAL CENTER LLC</v>
          </cell>
          <cell r="C7" t="str">
            <v>Yes</v>
          </cell>
          <cell r="D7">
            <v>1</v>
          </cell>
          <cell r="E7">
            <v>12</v>
          </cell>
          <cell r="F7">
            <v>370228</v>
          </cell>
          <cell r="G7">
            <v>43101</v>
          </cell>
          <cell r="H7">
            <v>43465</v>
          </cell>
          <cell r="I7">
            <v>1</v>
          </cell>
          <cell r="J7">
            <v>5168252</v>
          </cell>
          <cell r="K7">
            <v>61473172</v>
          </cell>
          <cell r="L7">
            <v>1471935</v>
          </cell>
          <cell r="M7">
            <v>133116874</v>
          </cell>
          <cell r="N7">
            <v>31683022</v>
          </cell>
          <cell r="O7">
            <v>232913255</v>
          </cell>
          <cell r="P7">
            <v>54028109</v>
          </cell>
          <cell r="R7">
            <v>5168252</v>
          </cell>
          <cell r="S7">
            <v>61473172</v>
          </cell>
          <cell r="T7">
            <v>1471935</v>
          </cell>
          <cell r="U7">
            <v>133116874</v>
          </cell>
          <cell r="V7">
            <v>31683022</v>
          </cell>
          <cell r="X7">
            <v>232913255</v>
          </cell>
          <cell r="Y7"/>
          <cell r="Z7">
            <v>232913255</v>
          </cell>
          <cell r="AA7">
            <v>54028109</v>
          </cell>
          <cell r="AB7"/>
          <cell r="AC7">
            <v>232913255</v>
          </cell>
          <cell r="AD7">
            <v>15800028.145277224</v>
          </cell>
          <cell r="AE7">
            <v>38228080.854722776</v>
          </cell>
          <cell r="AF7">
            <v>68113359</v>
          </cell>
          <cell r="AG7">
            <v>164799896</v>
          </cell>
          <cell r="AH7">
            <v>0</v>
          </cell>
          <cell r="AI7">
            <v>54028109</v>
          </cell>
          <cell r="AJ7">
            <v>1137310.1325687303</v>
          </cell>
          <cell r="AK7">
            <v>1</v>
          </cell>
          <cell r="AL7">
            <v>2717714.9942499897</v>
          </cell>
          <cell r="AM7">
            <v>409082.76425000001</v>
          </cell>
          <cell r="AN7">
            <v>1.1374355374344971E-3</v>
          </cell>
          <cell r="AO7">
            <v>922365.69051156519</v>
          </cell>
          <cell r="AP7">
            <v>91503.61</v>
          </cell>
          <cell r="AQ7">
            <v>0</v>
          </cell>
          <cell r="AR7">
            <v>830862.0805115652</v>
          </cell>
          <cell r="AS7"/>
          <cell r="AT7">
            <v>2308632.2299999897</v>
          </cell>
          <cell r="AU7">
            <v>8.5084352335255339E-3</v>
          </cell>
          <cell r="AV7">
            <v>602665.15776856919</v>
          </cell>
          <cell r="AW7">
            <v>134928.51999999999</v>
          </cell>
          <cell r="AX7">
            <v>0</v>
          </cell>
          <cell r="AY7">
            <v>467736.63776856917</v>
          </cell>
        </row>
        <row r="8">
          <cell r="A8" t="str">
            <v>200573000A</v>
          </cell>
          <cell r="B8" t="str">
            <v>BRISTOW ENDEAVOR HEALTHCARE, LLC</v>
          </cell>
          <cell r="C8" t="str">
            <v>Yes</v>
          </cell>
          <cell r="D8">
            <v>1</v>
          </cell>
          <cell r="E8">
            <v>12</v>
          </cell>
          <cell r="F8">
            <v>370041</v>
          </cell>
          <cell r="G8">
            <v>43101</v>
          </cell>
          <cell r="H8">
            <v>43465</v>
          </cell>
          <cell r="I8">
            <v>1</v>
          </cell>
          <cell r="J8">
            <v>2215996</v>
          </cell>
          <cell r="K8">
            <v>104865366</v>
          </cell>
          <cell r="L8">
            <v>1016206</v>
          </cell>
          <cell r="M8">
            <v>125914966</v>
          </cell>
          <cell r="N8">
            <v>14548998</v>
          </cell>
          <cell r="O8">
            <v>248561532</v>
          </cell>
          <cell r="P8">
            <v>47403280</v>
          </cell>
          <cell r="R8">
            <v>2215996</v>
          </cell>
          <cell r="S8">
            <v>104865366</v>
          </cell>
          <cell r="T8">
            <v>1016206</v>
          </cell>
          <cell r="U8">
            <v>125914966</v>
          </cell>
          <cell r="V8">
            <v>14548998</v>
          </cell>
          <cell r="X8">
            <v>248561532</v>
          </cell>
          <cell r="Y8"/>
          <cell r="Z8">
            <v>248561532</v>
          </cell>
          <cell r="AA8">
            <v>47403280</v>
          </cell>
          <cell r="AB8"/>
          <cell r="AC8">
            <v>248561532</v>
          </cell>
          <cell r="AD8">
            <v>20615335.13248156</v>
          </cell>
          <cell r="AE8">
            <v>26787944.867518436</v>
          </cell>
          <cell r="AF8">
            <v>108097568</v>
          </cell>
          <cell r="AG8">
            <v>140463964</v>
          </cell>
          <cell r="AH8">
            <v>0</v>
          </cell>
          <cell r="AI8">
            <v>47403280</v>
          </cell>
          <cell r="AJ8">
            <v>997855.22126996226</v>
          </cell>
          <cell r="AK8">
            <v>1</v>
          </cell>
          <cell r="AL8">
            <v>3714477.7215355551</v>
          </cell>
          <cell r="AM8">
            <v>1118925.7068749999</v>
          </cell>
          <cell r="AN8">
            <v>3.1111207168113783E-3</v>
          </cell>
          <cell r="AO8">
            <v>158554.33713173357</v>
          </cell>
          <cell r="AP8">
            <v>250281.24</v>
          </cell>
          <cell r="AQ8">
            <v>0</v>
          </cell>
          <cell r="AR8">
            <v>-91726.902868266421</v>
          </cell>
          <cell r="AS8"/>
          <cell r="AT8">
            <v>2595552.0146605554</v>
          </cell>
          <cell r="AU8">
            <v>9.5658745143595916E-3</v>
          </cell>
          <cell r="AV8">
            <v>1392641.6194961413</v>
          </cell>
          <cell r="AW8">
            <v>151697.60999999999</v>
          </cell>
          <cell r="AX8">
            <v>0</v>
          </cell>
          <cell r="AY8">
            <v>1240944.0094961412</v>
          </cell>
        </row>
        <row r="9">
          <cell r="A9" t="str">
            <v>100701410E</v>
          </cell>
          <cell r="B9" t="str">
            <v>BROOKHAVEN HOSPITAL</v>
          </cell>
          <cell r="C9" t="str">
            <v>No</v>
          </cell>
          <cell r="D9">
            <v>1</v>
          </cell>
          <cell r="E9">
            <v>12</v>
          </cell>
          <cell r="F9">
            <v>374012</v>
          </cell>
          <cell r="G9">
            <v>43101</v>
          </cell>
          <cell r="H9">
            <v>43465</v>
          </cell>
          <cell r="I9">
            <v>1</v>
          </cell>
          <cell r="J9">
            <v>39986874</v>
          </cell>
          <cell r="K9">
            <v>11737921</v>
          </cell>
          <cell r="L9">
            <v>0</v>
          </cell>
          <cell r="M9">
            <v>111366</v>
          </cell>
          <cell r="N9">
            <v>11041</v>
          </cell>
          <cell r="O9">
            <v>51847202</v>
          </cell>
          <cell r="P9">
            <v>18745965</v>
          </cell>
          <cell r="R9">
            <v>39986874</v>
          </cell>
          <cell r="S9">
            <v>11737921</v>
          </cell>
          <cell r="T9">
            <v>0</v>
          </cell>
          <cell r="U9">
            <v>111366</v>
          </cell>
          <cell r="V9">
            <v>11041</v>
          </cell>
          <cell r="X9">
            <v>51847202</v>
          </cell>
          <cell r="Y9"/>
          <cell r="Z9">
            <v>51847202</v>
          </cell>
          <cell r="AA9">
            <v>18745965</v>
          </cell>
          <cell r="AB9"/>
          <cell r="AC9">
            <v>51847202</v>
          </cell>
          <cell r="AD9">
            <v>18701707.31107486</v>
          </cell>
          <cell r="AE9">
            <v>44257.688925142</v>
          </cell>
          <cell r="AF9">
            <v>51724795</v>
          </cell>
          <cell r="AG9">
            <v>122407</v>
          </cell>
          <cell r="AH9">
            <v>0</v>
          </cell>
          <cell r="AI9">
            <v>18745965</v>
          </cell>
          <cell r="AJ9">
            <v>394608.9606667296</v>
          </cell>
          <cell r="AK9">
            <v>1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/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</row>
        <row r="10">
          <cell r="A10" t="str">
            <v>200085660H</v>
          </cell>
          <cell r="B10" t="str">
            <v>CEDAR RIDGE PSYCHIATRIC HOSPITAL</v>
          </cell>
          <cell r="C10" t="str">
            <v>No</v>
          </cell>
          <cell r="D10">
            <v>1</v>
          </cell>
          <cell r="E10">
            <v>12</v>
          </cell>
          <cell r="F10">
            <v>374023</v>
          </cell>
          <cell r="G10">
            <v>43101</v>
          </cell>
          <cell r="H10">
            <v>43465</v>
          </cell>
          <cell r="I10">
            <v>1</v>
          </cell>
          <cell r="J10">
            <v>33606000</v>
          </cell>
          <cell r="K10">
            <v>0</v>
          </cell>
          <cell r="L10">
            <v>0</v>
          </cell>
          <cell r="M10">
            <v>0</v>
          </cell>
          <cell r="N10">
            <v>504350</v>
          </cell>
          <cell r="O10">
            <v>34110350</v>
          </cell>
          <cell r="P10">
            <v>15696215</v>
          </cell>
          <cell r="Q10"/>
          <cell r="R10">
            <v>33606000</v>
          </cell>
          <cell r="S10">
            <v>0</v>
          </cell>
          <cell r="T10">
            <v>0</v>
          </cell>
          <cell r="U10">
            <v>0</v>
          </cell>
          <cell r="V10">
            <v>504350</v>
          </cell>
          <cell r="W10"/>
          <cell r="X10">
            <v>34110350</v>
          </cell>
          <cell r="Y10"/>
          <cell r="Z10">
            <v>34110350</v>
          </cell>
          <cell r="AA10">
            <v>15696215</v>
          </cell>
          <cell r="AB10"/>
          <cell r="AC10">
            <v>34110350</v>
          </cell>
          <cell r="AD10">
            <v>15464133.358057011</v>
          </cell>
          <cell r="AE10">
            <v>232081.64194298798</v>
          </cell>
          <cell r="AF10">
            <v>33606000</v>
          </cell>
          <cell r="AG10">
            <v>504350</v>
          </cell>
          <cell r="AH10">
            <v>0</v>
          </cell>
          <cell r="AI10">
            <v>15696215</v>
          </cell>
          <cell r="AJ10">
            <v>330410.68238159682</v>
          </cell>
          <cell r="AK10">
            <v>1</v>
          </cell>
          <cell r="AL10">
            <v>6692840.5300000003</v>
          </cell>
          <cell r="AM10">
            <v>6692840.5300000003</v>
          </cell>
          <cell r="AN10">
            <v>1.8609130793277938E-2</v>
          </cell>
          <cell r="AO10">
            <v>1247726.9925998123</v>
          </cell>
          <cell r="AP10">
            <v>1497054.19</v>
          </cell>
          <cell r="AQ10">
            <v>0</v>
          </cell>
          <cell r="AR10">
            <v>-249327.19740018761</v>
          </cell>
          <cell r="AS10"/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</row>
        <row r="11">
          <cell r="A11" t="str">
            <v>100700010G</v>
          </cell>
          <cell r="B11" t="str">
            <v>CLINTON HMA LLC</v>
          </cell>
          <cell r="C11" t="str">
            <v>Yes</v>
          </cell>
          <cell r="D11">
            <v>1</v>
          </cell>
          <cell r="E11">
            <v>12</v>
          </cell>
          <cell r="F11">
            <v>370029</v>
          </cell>
          <cell r="G11">
            <v>42826</v>
          </cell>
          <cell r="H11">
            <v>43190</v>
          </cell>
          <cell r="I11">
            <v>1</v>
          </cell>
          <cell r="J11">
            <v>3742613</v>
          </cell>
          <cell r="K11">
            <v>22108429</v>
          </cell>
          <cell r="L11">
            <v>1200415</v>
          </cell>
          <cell r="M11">
            <v>42568001</v>
          </cell>
          <cell r="N11">
            <v>8736401</v>
          </cell>
          <cell r="O11">
            <v>78822459</v>
          </cell>
          <cell r="P11">
            <v>19393901</v>
          </cell>
          <cell r="Q11"/>
          <cell r="R11">
            <v>3742613</v>
          </cell>
          <cell r="S11">
            <v>22108429</v>
          </cell>
          <cell r="T11">
            <v>1200415</v>
          </cell>
          <cell r="U11">
            <v>42568001</v>
          </cell>
          <cell r="V11">
            <v>8736401</v>
          </cell>
          <cell r="W11"/>
          <cell r="X11">
            <v>78355859</v>
          </cell>
          <cell r="Y11"/>
          <cell r="Z11">
            <v>78822459</v>
          </cell>
          <cell r="AA11">
            <v>19393901</v>
          </cell>
          <cell r="AB11"/>
          <cell r="AC11">
            <v>78355859</v>
          </cell>
          <cell r="AD11">
            <v>6655885.7160718245</v>
          </cell>
          <cell r="AE11">
            <v>12623210.514812814</v>
          </cell>
          <cell r="AF11">
            <v>27051457</v>
          </cell>
          <cell r="AG11">
            <v>51304402</v>
          </cell>
          <cell r="AH11">
            <v>0</v>
          </cell>
          <cell r="AI11">
            <v>19279096.230884638</v>
          </cell>
          <cell r="AJ11">
            <v>405831.55501801323</v>
          </cell>
          <cell r="AK11">
            <v>1</v>
          </cell>
          <cell r="AL11">
            <v>2118117.3646250004</v>
          </cell>
          <cell r="AM11">
            <v>727630.75462500006</v>
          </cell>
          <cell r="AN11">
            <v>2.0231433606304901E-3</v>
          </cell>
          <cell r="AO11">
            <v>1524197.691291905</v>
          </cell>
          <cell r="AP11">
            <v>162756.41</v>
          </cell>
          <cell r="AQ11">
            <v>0</v>
          </cell>
          <cell r="AR11">
            <v>1361441.2812919051</v>
          </cell>
          <cell r="AS11"/>
          <cell r="AT11">
            <v>1390486.6100000003</v>
          </cell>
          <cell r="AU11">
            <v>5.1246210247482913E-3</v>
          </cell>
          <cell r="AV11">
            <v>351275.03251954407</v>
          </cell>
          <cell r="AW11">
            <v>81267.3</v>
          </cell>
          <cell r="AX11">
            <v>0</v>
          </cell>
          <cell r="AY11">
            <v>270007.73251954408</v>
          </cell>
        </row>
        <row r="12">
          <cell r="A12" t="str">
            <v>100700120A</v>
          </cell>
          <cell r="B12" t="str">
            <v>DUNCAN REGIONAL HOSPITAL</v>
          </cell>
          <cell r="C12" t="str">
            <v>Yes</v>
          </cell>
          <cell r="D12">
            <v>1</v>
          </cell>
          <cell r="E12">
            <v>12</v>
          </cell>
          <cell r="F12">
            <v>370023</v>
          </cell>
          <cell r="G12">
            <v>42917</v>
          </cell>
          <cell r="H12">
            <v>43281</v>
          </cell>
          <cell r="I12">
            <v>1</v>
          </cell>
          <cell r="J12">
            <v>29554597</v>
          </cell>
          <cell r="K12">
            <v>77043585</v>
          </cell>
          <cell r="L12">
            <v>3546561</v>
          </cell>
          <cell r="M12">
            <v>194294130</v>
          </cell>
          <cell r="N12">
            <v>30876182</v>
          </cell>
          <cell r="O12">
            <v>339520498</v>
          </cell>
          <cell r="P12">
            <v>91112564</v>
          </cell>
          <cell r="Q12"/>
          <cell r="R12">
            <v>29554597</v>
          </cell>
          <cell r="S12">
            <v>77043585</v>
          </cell>
          <cell r="T12">
            <v>3546561</v>
          </cell>
          <cell r="U12">
            <v>194294130</v>
          </cell>
          <cell r="V12">
            <v>30876182</v>
          </cell>
          <cell r="W12"/>
          <cell r="X12">
            <v>335315055</v>
          </cell>
          <cell r="Y12"/>
          <cell r="Z12">
            <v>339520498</v>
          </cell>
          <cell r="AA12">
            <v>91112564</v>
          </cell>
          <cell r="AB12"/>
          <cell r="AC12">
            <v>335315055</v>
          </cell>
          <cell r="AD12">
            <v>29558067.936890963</v>
          </cell>
          <cell r="AE12">
            <v>60425937.70877412</v>
          </cell>
          <cell r="AF12">
            <v>110144743</v>
          </cell>
          <cell r="AG12">
            <v>225170312</v>
          </cell>
          <cell r="AH12">
            <v>0</v>
          </cell>
          <cell r="AI12">
            <v>89984005.645665079</v>
          </cell>
          <cell r="AJ12">
            <v>1894194.0275928725</v>
          </cell>
          <cell r="AK12">
            <v>1</v>
          </cell>
          <cell r="AL12">
            <v>9230028.4456658978</v>
          </cell>
          <cell r="AM12">
            <v>2863621.91475</v>
          </cell>
          <cell r="AN12">
            <v>7.9621671120378174E-3</v>
          </cell>
          <cell r="AO12">
            <v>4128529.0107236844</v>
          </cell>
          <cell r="AP12">
            <v>640534.79</v>
          </cell>
          <cell r="AQ12">
            <v>0</v>
          </cell>
          <cell r="AR12">
            <v>3487994.2207236844</v>
          </cell>
          <cell r="AS12"/>
          <cell r="AT12">
            <v>6366406.5309158973</v>
          </cell>
          <cell r="AU12">
            <v>2.3463311711017797E-2</v>
          </cell>
          <cell r="AV12">
            <v>1301392.1117288249</v>
          </cell>
          <cell r="AW12">
            <v>372086.03</v>
          </cell>
          <cell r="AX12">
            <v>0</v>
          </cell>
          <cell r="AY12">
            <v>929306.08172882488</v>
          </cell>
        </row>
        <row r="13">
          <cell r="A13" t="str">
            <v>100699410A</v>
          </cell>
          <cell r="B13" t="str">
            <v>GREAT PLAINS REGIONAL MEDICAL CENTER</v>
          </cell>
          <cell r="C13" t="str">
            <v>Yes</v>
          </cell>
          <cell r="D13">
            <v>1</v>
          </cell>
          <cell r="E13">
            <v>12</v>
          </cell>
          <cell r="F13">
            <v>370019</v>
          </cell>
          <cell r="G13">
            <v>42917</v>
          </cell>
          <cell r="H13">
            <v>43281</v>
          </cell>
          <cell r="I13">
            <v>1</v>
          </cell>
          <cell r="J13">
            <v>7667842</v>
          </cell>
          <cell r="K13">
            <v>27708171</v>
          </cell>
          <cell r="L13">
            <v>1461266</v>
          </cell>
          <cell r="M13">
            <v>78841680</v>
          </cell>
          <cell r="N13">
            <v>10368975</v>
          </cell>
          <cell r="O13">
            <v>147619686</v>
          </cell>
          <cell r="P13">
            <v>42524367</v>
          </cell>
          <cell r="R13">
            <v>7667842</v>
          </cell>
          <cell r="S13">
            <v>27708171</v>
          </cell>
          <cell r="T13">
            <v>1461266</v>
          </cell>
          <cell r="U13">
            <v>78841680</v>
          </cell>
          <cell r="V13">
            <v>10368975</v>
          </cell>
          <cell r="X13">
            <v>126047934</v>
          </cell>
          <cell r="Y13"/>
          <cell r="Z13">
            <v>147619686</v>
          </cell>
          <cell r="AA13">
            <v>42524367</v>
          </cell>
          <cell r="AB13"/>
          <cell r="AC13">
            <v>126047934</v>
          </cell>
          <cell r="AD13">
            <v>10611606.174784798</v>
          </cell>
          <cell r="AE13">
            <v>25698649.931624871</v>
          </cell>
          <cell r="AF13">
            <v>36837279</v>
          </cell>
          <cell r="AG13">
            <v>89210655</v>
          </cell>
          <cell r="AH13">
            <v>0</v>
          </cell>
          <cell r="AI13">
            <v>36310256.106409669</v>
          </cell>
          <cell r="AJ13">
            <v>764343.28260471474</v>
          </cell>
          <cell r="AK13">
            <v>1</v>
          </cell>
          <cell r="AL13">
            <v>4553934.5687500108</v>
          </cell>
          <cell r="AM13">
            <v>1387409.49875</v>
          </cell>
          <cell r="AN13">
            <v>3.8576273721667373E-3</v>
          </cell>
          <cell r="AO13">
            <v>2187525.4417466135</v>
          </cell>
          <cell r="AP13">
            <v>310335.68</v>
          </cell>
          <cell r="AQ13">
            <v>0</v>
          </cell>
          <cell r="AR13">
            <v>1877189.7617466135</v>
          </cell>
          <cell r="AS13"/>
          <cell r="AT13">
            <v>3166525.0700000105</v>
          </cell>
          <cell r="AU13">
            <v>1.1670188574570025E-2</v>
          </cell>
          <cell r="AV13">
            <v>730808.07369721681</v>
          </cell>
          <cell r="AW13">
            <v>185068.25</v>
          </cell>
          <cell r="AX13">
            <v>0</v>
          </cell>
          <cell r="AY13">
            <v>545739.82369721681</v>
          </cell>
        </row>
        <row r="14">
          <cell r="A14" t="str">
            <v>200045700C</v>
          </cell>
          <cell r="B14" t="str">
            <v>HENRYETTA MEDICAL CENTER</v>
          </cell>
          <cell r="C14" t="str">
            <v>Yes</v>
          </cell>
          <cell r="D14">
            <v>1</v>
          </cell>
          <cell r="E14">
            <v>12</v>
          </cell>
          <cell r="F14">
            <v>370183</v>
          </cell>
          <cell r="G14">
            <v>43070</v>
          </cell>
          <cell r="H14">
            <v>43434</v>
          </cell>
          <cell r="I14">
            <v>1</v>
          </cell>
          <cell r="J14">
            <v>4455195</v>
          </cell>
          <cell r="K14">
            <v>6815979</v>
          </cell>
          <cell r="L14">
            <v>829153</v>
          </cell>
          <cell r="M14">
            <v>41845048</v>
          </cell>
          <cell r="N14">
            <v>14527628</v>
          </cell>
          <cell r="O14">
            <v>69944831</v>
          </cell>
          <cell r="P14">
            <v>17011621</v>
          </cell>
          <cell r="R14">
            <v>4455195</v>
          </cell>
          <cell r="S14">
            <v>6815979</v>
          </cell>
          <cell r="T14">
            <v>829153</v>
          </cell>
          <cell r="U14">
            <v>41845048</v>
          </cell>
          <cell r="V14">
            <v>14527628</v>
          </cell>
          <cell r="X14">
            <v>68473003</v>
          </cell>
          <cell r="Y14"/>
          <cell r="Z14">
            <v>69944831</v>
          </cell>
          <cell r="AA14">
            <v>17011621</v>
          </cell>
          <cell r="AB14"/>
          <cell r="AC14">
            <v>68473003</v>
          </cell>
          <cell r="AD14">
            <v>2942979.1159273372</v>
          </cell>
          <cell r="AE14">
            <v>13710671.470030373</v>
          </cell>
          <cell r="AF14">
            <v>12100327</v>
          </cell>
          <cell r="AG14">
            <v>56372676</v>
          </cell>
          <cell r="AH14">
            <v>0</v>
          </cell>
          <cell r="AI14">
            <v>16653650.58595771</v>
          </cell>
          <cell r="AJ14">
            <v>350565.02820909163</v>
          </cell>
          <cell r="AK14">
            <v>1</v>
          </cell>
          <cell r="AL14">
            <v>1577841.492625</v>
          </cell>
          <cell r="AM14">
            <v>231905.442625</v>
          </cell>
          <cell r="AN14">
            <v>6.4480226207954154E-4</v>
          </cell>
          <cell r="AO14">
            <v>349359.87919350335</v>
          </cell>
          <cell r="AP14">
            <v>51872.6</v>
          </cell>
          <cell r="AQ14">
            <v>0</v>
          </cell>
          <cell r="AR14">
            <v>297487.27919350337</v>
          </cell>
          <cell r="AS14"/>
          <cell r="AT14">
            <v>1345936.05</v>
          </cell>
          <cell r="AU14">
            <v>4.9604304926004761E-3</v>
          </cell>
          <cell r="AV14">
            <v>374947.94018511934</v>
          </cell>
          <cell r="AW14">
            <v>78663.53</v>
          </cell>
          <cell r="AX14">
            <v>0</v>
          </cell>
          <cell r="AY14">
            <v>296284.41018511937</v>
          </cell>
        </row>
        <row r="15">
          <cell r="A15" t="str">
            <v>200435950A</v>
          </cell>
          <cell r="B15" t="str">
            <v>HILLCREST HOSPITAL CLAREMORE (AHS CLAREMORE REGIONAL HOSPITAL)</v>
          </cell>
          <cell r="C15" t="str">
            <v>Yes</v>
          </cell>
          <cell r="D15">
            <v>1</v>
          </cell>
          <cell r="E15">
            <v>12</v>
          </cell>
          <cell r="F15">
            <v>370039</v>
          </cell>
          <cell r="G15">
            <v>43040</v>
          </cell>
          <cell r="H15">
            <v>43404</v>
          </cell>
          <cell r="I15">
            <v>1</v>
          </cell>
          <cell r="J15">
            <v>17443634</v>
          </cell>
          <cell r="K15">
            <v>61496102</v>
          </cell>
          <cell r="L15">
            <v>5469806</v>
          </cell>
          <cell r="M15">
            <v>168243781</v>
          </cell>
          <cell r="N15">
            <v>42046741</v>
          </cell>
          <cell r="O15">
            <v>294700064</v>
          </cell>
          <cell r="P15">
            <v>63938606</v>
          </cell>
          <cell r="R15">
            <v>17443634</v>
          </cell>
          <cell r="S15">
            <v>61496102</v>
          </cell>
          <cell r="T15">
            <v>5469806</v>
          </cell>
          <cell r="U15">
            <v>168243781</v>
          </cell>
          <cell r="V15">
            <v>42046741</v>
          </cell>
          <cell r="X15">
            <v>294700064</v>
          </cell>
          <cell r="Y15"/>
          <cell r="Z15">
            <v>294700064</v>
          </cell>
          <cell r="AA15">
            <v>63938606</v>
          </cell>
          <cell r="AB15"/>
          <cell r="AC15">
            <v>294700064</v>
          </cell>
          <cell r="AD15">
            <v>18313631.749256939</v>
          </cell>
          <cell r="AE15">
            <v>45624974.250743061</v>
          </cell>
          <cell r="AF15">
            <v>84409542</v>
          </cell>
          <cell r="AG15">
            <v>210290522</v>
          </cell>
          <cell r="AH15">
            <v>0</v>
          </cell>
          <cell r="AI15">
            <v>63938606</v>
          </cell>
          <cell r="AJ15">
            <v>1345929.476564131</v>
          </cell>
          <cell r="AK15">
            <v>1</v>
          </cell>
          <cell r="AL15">
            <v>6014659.1697500199</v>
          </cell>
          <cell r="AM15">
            <v>2254237.6197499996</v>
          </cell>
          <cell r="AN15">
            <v>6.2678025147949075E-3</v>
          </cell>
          <cell r="AO15">
            <v>4352206.7272948492</v>
          </cell>
          <cell r="AP15">
            <v>504227.74</v>
          </cell>
          <cell r="AQ15">
            <v>0</v>
          </cell>
          <cell r="AR15">
            <v>3847978.987294849</v>
          </cell>
          <cell r="AS15"/>
          <cell r="AT15">
            <v>3760421.5500000198</v>
          </cell>
          <cell r="AU15">
            <v>1.385898662990121E-2</v>
          </cell>
          <cell r="AV15">
            <v>800987.9502604258</v>
          </cell>
          <cell r="AW15">
            <v>219778.66</v>
          </cell>
          <cell r="AX15">
            <v>0</v>
          </cell>
          <cell r="AY15">
            <v>581209.29026042577</v>
          </cell>
        </row>
        <row r="16">
          <cell r="A16" t="str">
            <v>200044190A</v>
          </cell>
          <cell r="B16" t="str">
            <v>HILLCREST HOSPITAL CUSHING (CUSHING REGIONAL HOSPITAL)</v>
          </cell>
          <cell r="C16" t="str">
            <v>Yes</v>
          </cell>
          <cell r="D16">
            <v>1</v>
          </cell>
          <cell r="E16">
            <v>12</v>
          </cell>
          <cell r="F16">
            <v>370099</v>
          </cell>
          <cell r="G16">
            <v>43070</v>
          </cell>
          <cell r="H16">
            <v>43434</v>
          </cell>
          <cell r="I16">
            <v>1</v>
          </cell>
          <cell r="J16">
            <v>5902822</v>
          </cell>
          <cell r="K16">
            <v>14647660</v>
          </cell>
          <cell r="L16">
            <v>3003081</v>
          </cell>
          <cell r="M16">
            <v>38828192</v>
          </cell>
          <cell r="N16">
            <v>15943992</v>
          </cell>
          <cell r="O16">
            <v>78325747</v>
          </cell>
          <cell r="P16">
            <v>20843338</v>
          </cell>
          <cell r="R16">
            <v>5902822</v>
          </cell>
          <cell r="S16">
            <v>14647660</v>
          </cell>
          <cell r="T16">
            <v>3003081</v>
          </cell>
          <cell r="U16">
            <v>38828192</v>
          </cell>
          <cell r="V16">
            <v>15943992</v>
          </cell>
          <cell r="X16">
            <v>78325747</v>
          </cell>
          <cell r="Y16"/>
          <cell r="Z16">
            <v>78325747</v>
          </cell>
          <cell r="AA16">
            <v>20843338</v>
          </cell>
          <cell r="AB16"/>
          <cell r="AC16">
            <v>78325747</v>
          </cell>
          <cell r="AD16">
            <v>6267860.7420532359</v>
          </cell>
          <cell r="AE16">
            <v>14575477.257946765</v>
          </cell>
          <cell r="AF16">
            <v>23553563</v>
          </cell>
          <cell r="AG16">
            <v>54772184</v>
          </cell>
          <cell r="AH16">
            <v>0</v>
          </cell>
          <cell r="AI16">
            <v>20843338</v>
          </cell>
          <cell r="AJ16">
            <v>438759.37808511592</v>
          </cell>
          <cell r="AK16">
            <v>1</v>
          </cell>
          <cell r="AL16">
            <v>2323587.8096249797</v>
          </cell>
          <cell r="AM16">
            <v>201398.23962500002</v>
          </cell>
          <cell r="AN16">
            <v>5.5997840766087352E-4</v>
          </cell>
          <cell r="AO16">
            <v>202751.89032044983</v>
          </cell>
          <cell r="AP16">
            <v>45048.75</v>
          </cell>
          <cell r="AQ16">
            <v>0</v>
          </cell>
          <cell r="AR16">
            <v>157703.14032044983</v>
          </cell>
          <cell r="AS16"/>
          <cell r="AT16">
            <v>2122189.5699999798</v>
          </cell>
          <cell r="AU16">
            <v>7.8213031400017792E-3</v>
          </cell>
          <cell r="AV16">
            <v>1108820.4631517162</v>
          </cell>
          <cell r="AW16">
            <v>124031.84</v>
          </cell>
          <cell r="AX16">
            <v>0</v>
          </cell>
          <cell r="AY16">
            <v>984788.62315171619</v>
          </cell>
        </row>
        <row r="17">
          <cell r="A17" t="str">
            <v>200044210A</v>
          </cell>
          <cell r="B17" t="str">
            <v>HILLCREST MEDICAL CENTER</v>
          </cell>
          <cell r="C17" t="str">
            <v>Yes</v>
          </cell>
          <cell r="D17">
            <v>1</v>
          </cell>
          <cell r="E17">
            <v>12</v>
          </cell>
          <cell r="F17">
            <v>370001</v>
          </cell>
          <cell r="G17">
            <v>42917</v>
          </cell>
          <cell r="H17">
            <v>43281</v>
          </cell>
          <cell r="I17">
            <v>1</v>
          </cell>
          <cell r="J17">
            <v>230969624</v>
          </cell>
          <cell r="K17">
            <v>1301029543</v>
          </cell>
          <cell r="L17">
            <v>47692819</v>
          </cell>
          <cell r="M17">
            <v>864788480</v>
          </cell>
          <cell r="N17">
            <v>83494467</v>
          </cell>
          <cell r="O17">
            <v>2528632599</v>
          </cell>
          <cell r="P17">
            <v>521131046</v>
          </cell>
          <cell r="R17">
            <v>230969624</v>
          </cell>
          <cell r="S17">
            <v>1301029543</v>
          </cell>
          <cell r="T17">
            <v>47692819</v>
          </cell>
          <cell r="U17">
            <v>864788480</v>
          </cell>
          <cell r="V17">
            <v>83494467</v>
          </cell>
          <cell r="X17">
            <v>2527974933</v>
          </cell>
          <cell r="Y17"/>
          <cell r="Z17">
            <v>2528632599</v>
          </cell>
          <cell r="AA17">
            <v>521131046</v>
          </cell>
          <cell r="AB17"/>
          <cell r="AC17">
            <v>2527974933</v>
          </cell>
          <cell r="AD17">
            <v>325561941.00620204</v>
          </cell>
          <cell r="AE17">
            <v>195433565.26745173</v>
          </cell>
          <cell r="AF17">
            <v>1579691986</v>
          </cell>
          <cell r="AG17">
            <v>948282947</v>
          </cell>
          <cell r="AH17">
            <v>0</v>
          </cell>
          <cell r="AI17">
            <v>520995506.27365375</v>
          </cell>
          <cell r="AJ17">
            <v>10967133.206675842</v>
          </cell>
          <cell r="AK17">
            <v>1</v>
          </cell>
          <cell r="AL17">
            <v>48874969.540250115</v>
          </cell>
          <cell r="AM17">
            <v>35810126.780250005</v>
          </cell>
          <cell r="AN17">
            <v>9.9568386545366747E-2</v>
          </cell>
          <cell r="AO17">
            <v>57854861.90189027</v>
          </cell>
          <cell r="AP17">
            <v>8010007.1399999997</v>
          </cell>
          <cell r="AQ17">
            <v>0</v>
          </cell>
          <cell r="AR17">
            <v>49844854.76189027</v>
          </cell>
          <cell r="AS17"/>
          <cell r="AT17">
            <v>13064842.760000112</v>
          </cell>
          <cell r="AU17">
            <v>4.8150314725380242E-2</v>
          </cell>
          <cell r="AV17">
            <v>4787230.7964966176</v>
          </cell>
          <cell r="AW17">
            <v>763577.61</v>
          </cell>
          <cell r="AX17">
            <v>0</v>
          </cell>
          <cell r="AY17">
            <v>4023653.1864966177</v>
          </cell>
        </row>
        <row r="18">
          <cell r="A18" t="str">
            <v>100806400C</v>
          </cell>
          <cell r="B18" t="str">
            <v>INTEGRIS BAPTIST MEDICAL CENTER</v>
          </cell>
          <cell r="C18" t="str">
            <v>Yes</v>
          </cell>
          <cell r="D18">
            <v>1</v>
          </cell>
          <cell r="E18">
            <v>12</v>
          </cell>
          <cell r="F18">
            <v>370028</v>
          </cell>
          <cell r="G18">
            <v>42917</v>
          </cell>
          <cell r="H18">
            <v>43281</v>
          </cell>
          <cell r="I18">
            <v>1</v>
          </cell>
          <cell r="J18">
            <v>467442837</v>
          </cell>
          <cell r="K18">
            <v>1955127468</v>
          </cell>
          <cell r="L18">
            <v>11999515</v>
          </cell>
          <cell r="M18">
            <v>1684729930</v>
          </cell>
          <cell r="N18">
            <v>51392020</v>
          </cell>
          <cell r="O18">
            <v>4230415522</v>
          </cell>
          <cell r="P18">
            <v>873315711</v>
          </cell>
          <cell r="Q18"/>
          <cell r="R18">
            <v>467442837</v>
          </cell>
          <cell r="S18">
            <v>1955127468</v>
          </cell>
          <cell r="T18">
            <v>11999515</v>
          </cell>
          <cell r="U18">
            <v>1684729930</v>
          </cell>
          <cell r="V18">
            <v>51392020</v>
          </cell>
          <cell r="W18"/>
          <cell r="X18">
            <v>4170691770</v>
          </cell>
          <cell r="Y18"/>
          <cell r="Z18">
            <v>4230415522</v>
          </cell>
          <cell r="AA18">
            <v>873315711</v>
          </cell>
          <cell r="AB18"/>
          <cell r="AC18">
            <v>4170691770</v>
          </cell>
          <cell r="AD18">
            <v>502586108.21455902</v>
          </cell>
          <cell r="AE18">
            <v>358400390.52006775</v>
          </cell>
          <cell r="AF18">
            <v>2434569820</v>
          </cell>
          <cell r="AG18">
            <v>1736121950</v>
          </cell>
          <cell r="AH18">
            <v>0</v>
          </cell>
          <cell r="AI18">
            <v>860986498.73462677</v>
          </cell>
          <cell r="AJ18">
            <v>18124059.62636533</v>
          </cell>
          <cell r="AK18">
            <v>1</v>
          </cell>
          <cell r="AL18">
            <v>62962238.8630004</v>
          </cell>
          <cell r="AM18">
            <v>40193360.463</v>
          </cell>
          <cell r="AN18">
            <v>0.11175576327041715</v>
          </cell>
          <cell r="AO18">
            <v>58714225.485743105</v>
          </cell>
          <cell r="AP18">
            <v>8990448.6099999994</v>
          </cell>
          <cell r="AQ18">
            <v>0</v>
          </cell>
          <cell r="AR18">
            <v>49723776.875743106</v>
          </cell>
          <cell r="AS18"/>
          <cell r="AT18">
            <v>22768878.400000401</v>
          </cell>
          <cell r="AU18">
            <v>8.3914416808788445E-2</v>
          </cell>
          <cell r="AV18">
            <v>9417200.5986199919</v>
          </cell>
          <cell r="AW18">
            <v>1330732.1100000001</v>
          </cell>
          <cell r="AX18">
            <v>0</v>
          </cell>
          <cell r="AY18">
            <v>8086468.4886199916</v>
          </cell>
        </row>
        <row r="19">
          <cell r="A19" t="str">
            <v>100699500A</v>
          </cell>
          <cell r="B19" t="str">
            <v>INTEGRIS BASS MEM BAP</v>
          </cell>
          <cell r="C19" t="str">
            <v>Yes</v>
          </cell>
          <cell r="D19">
            <v>1</v>
          </cell>
          <cell r="E19">
            <v>12</v>
          </cell>
          <cell r="F19">
            <v>370016</v>
          </cell>
          <cell r="G19">
            <v>42917</v>
          </cell>
          <cell r="H19">
            <v>43281</v>
          </cell>
          <cell r="I19">
            <v>1</v>
          </cell>
          <cell r="J19">
            <v>42985784</v>
          </cell>
          <cell r="K19">
            <v>121715983</v>
          </cell>
          <cell r="L19">
            <v>0</v>
          </cell>
          <cell r="M19">
            <v>244765495</v>
          </cell>
          <cell r="N19">
            <v>0</v>
          </cell>
          <cell r="O19">
            <v>416634573</v>
          </cell>
          <cell r="P19">
            <v>93149030</v>
          </cell>
          <cell r="R19">
            <v>42985784</v>
          </cell>
          <cell r="S19">
            <v>121715983</v>
          </cell>
          <cell r="T19">
            <v>0</v>
          </cell>
          <cell r="U19">
            <v>244765495</v>
          </cell>
          <cell r="V19">
            <v>0</v>
          </cell>
          <cell r="X19">
            <v>409467262</v>
          </cell>
          <cell r="Y19"/>
          <cell r="Z19">
            <v>416634573</v>
          </cell>
          <cell r="AA19">
            <v>93149030</v>
          </cell>
          <cell r="AB19"/>
          <cell r="AC19">
            <v>409467262</v>
          </cell>
          <cell r="AD19">
            <v>36823179.902873807</v>
          </cell>
          <cell r="AE19">
            <v>54723419.308555201</v>
          </cell>
          <cell r="AF19">
            <v>164701767</v>
          </cell>
          <cell r="AG19">
            <v>244765495</v>
          </cell>
          <cell r="AH19">
            <v>0</v>
          </cell>
          <cell r="AI19">
            <v>91546599.211429</v>
          </cell>
          <cell r="AJ19">
            <v>1927087.1554169466</v>
          </cell>
          <cell r="AK19">
            <v>1</v>
          </cell>
          <cell r="AL19">
            <v>6984575.9078750592</v>
          </cell>
          <cell r="AM19">
            <v>2902496.6278749993</v>
          </cell>
          <cell r="AN19">
            <v>8.0702564379154604E-3</v>
          </cell>
          <cell r="AO19">
            <v>9379388.5032571983</v>
          </cell>
          <cell r="AP19">
            <v>649230.28</v>
          </cell>
          <cell r="AQ19">
            <v>0</v>
          </cell>
          <cell r="AR19">
            <v>8730158.2232571989</v>
          </cell>
          <cell r="AS19"/>
          <cell r="AT19">
            <v>4082079.2800000599</v>
          </cell>
          <cell r="AU19">
            <v>1.5044452174176399E-2</v>
          </cell>
          <cell r="AV19">
            <v>2140941.5701376796</v>
          </cell>
          <cell r="AW19">
            <v>238578.02</v>
          </cell>
          <cell r="AX19">
            <v>0</v>
          </cell>
          <cell r="AY19">
            <v>1902363.5501376796</v>
          </cell>
        </row>
        <row r="20">
          <cell r="A20" t="str">
            <v>100700610A</v>
          </cell>
          <cell r="B20" t="str">
            <v>INTEGRIS CANADIAN VALLEY HOSPITAL</v>
          </cell>
          <cell r="C20" t="str">
            <v>Yes</v>
          </cell>
          <cell r="D20">
            <v>1</v>
          </cell>
          <cell r="E20">
            <v>12</v>
          </cell>
          <cell r="F20">
            <v>370211</v>
          </cell>
          <cell r="G20">
            <v>42917</v>
          </cell>
          <cell r="H20">
            <v>43281</v>
          </cell>
          <cell r="I20">
            <v>1</v>
          </cell>
          <cell r="J20">
            <v>20805005</v>
          </cell>
          <cell r="K20">
            <v>95261250</v>
          </cell>
          <cell r="L20">
            <v>7905431</v>
          </cell>
          <cell r="M20">
            <v>163121808</v>
          </cell>
          <cell r="N20">
            <v>44186792</v>
          </cell>
          <cell r="O20">
            <v>331283635</v>
          </cell>
          <cell r="P20">
            <v>64493910</v>
          </cell>
          <cell r="R20">
            <v>20805005</v>
          </cell>
          <cell r="S20">
            <v>95261250</v>
          </cell>
          <cell r="T20">
            <v>7905431</v>
          </cell>
          <cell r="U20">
            <v>163121808</v>
          </cell>
          <cell r="V20">
            <v>44186792</v>
          </cell>
          <cell r="X20">
            <v>331280286</v>
          </cell>
          <cell r="Y20"/>
          <cell r="Z20">
            <v>331283635</v>
          </cell>
          <cell r="AA20">
            <v>64493910</v>
          </cell>
          <cell r="AB20"/>
          <cell r="AC20">
            <v>331280286</v>
          </cell>
          <cell r="AD20">
            <v>24134662.611487769</v>
          </cell>
          <cell r="AE20">
            <v>40358595.409115218</v>
          </cell>
          <cell r="AF20">
            <v>123971686</v>
          </cell>
          <cell r="AG20">
            <v>207308600</v>
          </cell>
          <cell r="AH20">
            <v>0</v>
          </cell>
          <cell r="AI20">
            <v>64493258.020602986</v>
          </cell>
          <cell r="AJ20">
            <v>1357605.0908833642</v>
          </cell>
          <cell r="AK20">
            <v>1</v>
          </cell>
          <cell r="AL20">
            <v>7160734.3806250496</v>
          </cell>
          <cell r="AM20">
            <v>3081052.5806249999</v>
          </cell>
          <cell r="AN20">
            <v>8.5667229327839878E-3</v>
          </cell>
          <cell r="AO20">
            <v>5665590.4844043562</v>
          </cell>
          <cell r="AP20">
            <v>689169.67</v>
          </cell>
          <cell r="AQ20">
            <v>0</v>
          </cell>
          <cell r="AR20">
            <v>4976420.8144043563</v>
          </cell>
          <cell r="AS20"/>
          <cell r="AT20">
            <v>4079681.8000000496</v>
          </cell>
          <cell r="AU20">
            <v>1.5035616291596799E-2</v>
          </cell>
          <cell r="AV20">
            <v>1012919.720474667</v>
          </cell>
          <cell r="AW20">
            <v>238437.9</v>
          </cell>
          <cell r="AX20">
            <v>0</v>
          </cell>
          <cell r="AY20">
            <v>774481.82047466701</v>
          </cell>
        </row>
        <row r="21">
          <cell r="A21" t="str">
            <v>200834400A</v>
          </cell>
          <cell r="B21" t="str">
            <v>INTEGRIS COMMUNITY HOSPITAL COUNCIL CROSSING</v>
          </cell>
          <cell r="C21" t="str">
            <v>Yes</v>
          </cell>
          <cell r="D21">
            <v>1</v>
          </cell>
          <cell r="E21">
            <v>12</v>
          </cell>
          <cell r="F21">
            <v>370240</v>
          </cell>
          <cell r="G21">
            <v>43616</v>
          </cell>
          <cell r="H21">
            <v>43830</v>
          </cell>
          <cell r="I21">
            <v>1.6976744186046511</v>
          </cell>
          <cell r="J21">
            <v>1059002</v>
          </cell>
          <cell r="K21">
            <v>3055694</v>
          </cell>
          <cell r="L21">
            <v>806779</v>
          </cell>
          <cell r="M21">
            <v>36523831</v>
          </cell>
          <cell r="N21">
            <v>42230281</v>
          </cell>
          <cell r="O21">
            <v>83675587</v>
          </cell>
          <cell r="P21">
            <v>10011614</v>
          </cell>
          <cell r="R21">
            <v>1797840.6046511626</v>
          </cell>
          <cell r="S21">
            <v>5187573.5348837208</v>
          </cell>
          <cell r="T21">
            <v>1369648.0697674418</v>
          </cell>
          <cell r="U21">
            <v>62005573.558139533</v>
          </cell>
          <cell r="V21">
            <v>71693267.744186044</v>
          </cell>
          <cell r="X21">
            <v>142053903.51162791</v>
          </cell>
          <cell r="Y21"/>
          <cell r="Z21">
            <v>142053903.51162791</v>
          </cell>
          <cell r="AA21">
            <v>16996460.976744186</v>
          </cell>
          <cell r="AB21"/>
          <cell r="AC21">
            <v>142053903.51162791</v>
          </cell>
          <cell r="AD21">
            <v>999666.22027428483</v>
          </cell>
          <cell r="AE21">
            <v>15996794.7564699</v>
          </cell>
          <cell r="AF21">
            <v>8355062.2093023248</v>
          </cell>
          <cell r="AG21">
            <v>133698841.30232558</v>
          </cell>
          <cell r="AH21">
            <v>0</v>
          </cell>
          <cell r="AI21">
            <v>16996460.976744186</v>
          </cell>
          <cell r="AJ21">
            <v>357781.30392570619</v>
          </cell>
          <cell r="AK21">
            <v>1</v>
          </cell>
          <cell r="AL21">
            <v>3005719.016374995</v>
          </cell>
          <cell r="AM21">
            <v>30804.006374999997</v>
          </cell>
          <cell r="AN21">
            <v>8.5649102353458031E-5</v>
          </cell>
          <cell r="AO21">
            <v>14173.350634365448</v>
          </cell>
          <cell r="AP21">
            <v>6890.24</v>
          </cell>
          <cell r="AQ21">
            <v>0</v>
          </cell>
          <cell r="AR21">
            <v>7283.1106343654483</v>
          </cell>
          <cell r="AS21"/>
          <cell r="AT21">
            <v>2974915.0099999951</v>
          </cell>
          <cell r="AU21">
            <v>1.0964012092921374E-2</v>
          </cell>
          <cell r="AV21">
            <v>3165640.9258249388</v>
          </cell>
          <cell r="AW21">
            <v>173869.56</v>
          </cell>
          <cell r="AX21">
            <v>0</v>
          </cell>
          <cell r="AY21">
            <v>2991771.3658249388</v>
          </cell>
        </row>
        <row r="22">
          <cell r="A22" t="str">
            <v>100699700A</v>
          </cell>
          <cell r="B22" t="str">
            <v>INTEGRIS GROVE HOSPITAL</v>
          </cell>
          <cell r="C22" t="str">
            <v>Yes</v>
          </cell>
          <cell r="D22">
            <v>1</v>
          </cell>
          <cell r="E22">
            <v>12</v>
          </cell>
          <cell r="F22">
            <v>370113</v>
          </cell>
          <cell r="G22">
            <v>42917</v>
          </cell>
          <cell r="H22">
            <v>43281</v>
          </cell>
          <cell r="I22">
            <v>1</v>
          </cell>
          <cell r="J22">
            <v>16044566</v>
          </cell>
          <cell r="K22">
            <v>42469047</v>
          </cell>
          <cell r="L22">
            <v>0</v>
          </cell>
          <cell r="M22">
            <v>131589987</v>
          </cell>
          <cell r="N22">
            <v>139869</v>
          </cell>
          <cell r="O22">
            <v>197962651</v>
          </cell>
          <cell r="P22">
            <v>43424295</v>
          </cell>
          <cell r="R22">
            <v>16044566</v>
          </cell>
          <cell r="S22">
            <v>42469047</v>
          </cell>
          <cell r="T22">
            <v>0</v>
          </cell>
          <cell r="U22">
            <v>131589987</v>
          </cell>
          <cell r="V22">
            <v>139869</v>
          </cell>
          <cell r="X22">
            <v>190243469</v>
          </cell>
          <cell r="Y22"/>
          <cell r="Z22">
            <v>197962651</v>
          </cell>
          <cell r="AA22">
            <v>43424295</v>
          </cell>
          <cell r="AB22"/>
          <cell r="AC22">
            <v>190243469</v>
          </cell>
          <cell r="AD22">
            <v>12835312.012607038</v>
          </cell>
          <cell r="AE22">
            <v>28895734.111236569</v>
          </cell>
          <cell r="AF22">
            <v>58513613</v>
          </cell>
          <cell r="AG22">
            <v>131729856</v>
          </cell>
          <cell r="AH22">
            <v>0</v>
          </cell>
          <cell r="AI22">
            <v>41731046.12384361</v>
          </cell>
          <cell r="AJ22">
            <v>878452.76241928758</v>
          </cell>
          <cell r="AK22">
            <v>1</v>
          </cell>
          <cell r="AL22">
            <v>4766391.11612505</v>
          </cell>
          <cell r="AM22">
            <v>1520428.726125</v>
          </cell>
          <cell r="AN22">
            <v>4.2274811269583743E-3</v>
          </cell>
          <cell r="AO22">
            <v>2487113.6702389768</v>
          </cell>
          <cell r="AP22">
            <v>340089.41</v>
          </cell>
          <cell r="AQ22">
            <v>0</v>
          </cell>
          <cell r="AR22">
            <v>2147024.2602389767</v>
          </cell>
          <cell r="AS22"/>
          <cell r="AT22">
            <v>3245962.39000005</v>
          </cell>
          <cell r="AU22">
            <v>1.1962953824730801E-2</v>
          </cell>
          <cell r="AV22">
            <v>786791.00502914167</v>
          </cell>
          <cell r="AW22">
            <v>189710.99</v>
          </cell>
          <cell r="AX22">
            <v>0</v>
          </cell>
          <cell r="AY22">
            <v>597080.01502914168</v>
          </cell>
        </row>
        <row r="23">
          <cell r="A23" t="str">
            <v>200405550A</v>
          </cell>
          <cell r="B23" t="str">
            <v>INTEGRIS HEALTH EDMOND, INC.</v>
          </cell>
          <cell r="C23" t="str">
            <v>Yes</v>
          </cell>
          <cell r="D23">
            <v>1</v>
          </cell>
          <cell r="E23">
            <v>12</v>
          </cell>
          <cell r="F23">
            <v>370236</v>
          </cell>
          <cell r="G23">
            <v>42917</v>
          </cell>
          <cell r="H23">
            <v>43281</v>
          </cell>
          <cell r="I23">
            <v>1</v>
          </cell>
          <cell r="J23">
            <v>16723301</v>
          </cell>
          <cell r="K23">
            <v>96419782</v>
          </cell>
          <cell r="L23">
            <v>5877918</v>
          </cell>
          <cell r="M23">
            <v>170277715</v>
          </cell>
          <cell r="N23">
            <v>40768114</v>
          </cell>
          <cell r="O23">
            <v>330501232</v>
          </cell>
          <cell r="P23">
            <v>63832933</v>
          </cell>
          <cell r="R23">
            <v>16723301</v>
          </cell>
          <cell r="S23">
            <v>96419782</v>
          </cell>
          <cell r="T23">
            <v>5877918</v>
          </cell>
          <cell r="U23">
            <v>170277715</v>
          </cell>
          <cell r="V23">
            <v>40768114</v>
          </cell>
          <cell r="X23">
            <v>330066830</v>
          </cell>
          <cell r="Y23"/>
          <cell r="Z23">
            <v>330501232</v>
          </cell>
          <cell r="AA23">
            <v>63832933</v>
          </cell>
          <cell r="AB23"/>
          <cell r="AC23">
            <v>330066830</v>
          </cell>
          <cell r="AD23">
            <v>22987689.142489895</v>
          </cell>
          <cell r="AE23">
            <v>40761343.55374039</v>
          </cell>
          <cell r="AF23">
            <v>119021001</v>
          </cell>
          <cell r="AG23">
            <v>211045829</v>
          </cell>
          <cell r="AH23">
            <v>0</v>
          </cell>
          <cell r="AI23">
            <v>63749032.696230285</v>
          </cell>
          <cell r="AJ23">
            <v>1341938.8938242868</v>
          </cell>
          <cell r="AK23">
            <v>1</v>
          </cell>
          <cell r="AL23">
            <v>4010422.0478749797</v>
          </cell>
          <cell r="AM23">
            <v>1604992.4978749999</v>
          </cell>
          <cell r="AN23">
            <v>4.4626067484063803E-3</v>
          </cell>
          <cell r="AO23">
            <v>2386517.4801182835</v>
          </cell>
          <cell r="AP23">
            <v>359004.63</v>
          </cell>
          <cell r="AQ23">
            <v>0</v>
          </cell>
          <cell r="AR23">
            <v>2027512.8501182836</v>
          </cell>
          <cell r="AS23"/>
          <cell r="AT23">
            <v>2405429.5499999798</v>
          </cell>
          <cell r="AU23">
            <v>8.8651805467445059E-3</v>
          </cell>
          <cell r="AV23">
            <v>667153.94281144661</v>
          </cell>
          <cell r="AW23">
            <v>140585.85999999999</v>
          </cell>
          <cell r="AX23">
            <v>0</v>
          </cell>
          <cell r="AY23">
            <v>526568.08281144663</v>
          </cell>
        </row>
        <row r="24">
          <cell r="A24" t="str">
            <v>100699440A</v>
          </cell>
          <cell r="B24" t="str">
            <v>INTEGRIS MIAMI HOSPITAL (INTEGRIS BAPT. REGIONAL HEALTH CTR)</v>
          </cell>
          <cell r="C24" t="str">
            <v>Yes</v>
          </cell>
          <cell r="D24">
            <v>1</v>
          </cell>
          <cell r="E24">
            <v>12</v>
          </cell>
          <cell r="F24">
            <v>370004</v>
          </cell>
          <cell r="G24">
            <v>42917</v>
          </cell>
          <cell r="H24">
            <v>43281</v>
          </cell>
          <cell r="I24">
            <v>1</v>
          </cell>
          <cell r="J24">
            <v>14387651</v>
          </cell>
          <cell r="K24">
            <v>39551827</v>
          </cell>
          <cell r="L24">
            <v>0</v>
          </cell>
          <cell r="M24">
            <v>93449343</v>
          </cell>
          <cell r="N24">
            <v>125161</v>
          </cell>
          <cell r="O24">
            <v>157054598</v>
          </cell>
          <cell r="P24">
            <v>40630204</v>
          </cell>
          <cell r="R24">
            <v>14387651</v>
          </cell>
          <cell r="S24">
            <v>39551827</v>
          </cell>
          <cell r="T24">
            <v>0</v>
          </cell>
          <cell r="U24">
            <v>93449343</v>
          </cell>
          <cell r="V24">
            <v>125161</v>
          </cell>
          <cell r="X24">
            <v>147513982</v>
          </cell>
          <cell r="Y24"/>
          <cell r="Z24">
            <v>157054598</v>
          </cell>
          <cell r="AA24">
            <v>40630204</v>
          </cell>
          <cell r="AB24"/>
          <cell r="AC24">
            <v>147513982</v>
          </cell>
          <cell r="AD24">
            <v>13954204.605926355</v>
          </cell>
          <cell r="AE24">
            <v>24207831.130921848</v>
          </cell>
          <cell r="AF24">
            <v>53939478</v>
          </cell>
          <cell r="AG24">
            <v>93574504</v>
          </cell>
          <cell r="AH24">
            <v>0</v>
          </cell>
          <cell r="AI24">
            <v>38162035.736848205</v>
          </cell>
          <cell r="AJ24">
            <v>803323.87578042853</v>
          </cell>
          <cell r="AK24">
            <v>1</v>
          </cell>
          <cell r="AL24">
            <v>4590347.7191250399</v>
          </cell>
          <cell r="AM24">
            <v>1383128.5491249999</v>
          </cell>
          <cell r="AN24">
            <v>3.8457243914914959E-3</v>
          </cell>
          <cell r="AO24">
            <v>2253256.2000081697</v>
          </cell>
          <cell r="AP24">
            <v>309378.12</v>
          </cell>
          <cell r="AQ24">
            <v>0</v>
          </cell>
          <cell r="AR24">
            <v>1943878.0800081696</v>
          </cell>
          <cell r="AS24"/>
          <cell r="AT24">
            <v>3207219.1700000395</v>
          </cell>
          <cell r="AU24">
            <v>1.1820166171580727E-2</v>
          </cell>
          <cell r="AV24">
            <v>918907.1348825579</v>
          </cell>
          <cell r="AW24">
            <v>187446.63</v>
          </cell>
          <cell r="AX24">
            <v>0</v>
          </cell>
          <cell r="AY24">
            <v>731460.5048825579</v>
          </cell>
        </row>
        <row r="25">
          <cell r="A25" t="str">
            <v>100700200A</v>
          </cell>
          <cell r="B25" t="str">
            <v>INTEGRIS SOUTHWEST MEDICAL</v>
          </cell>
          <cell r="C25" t="str">
            <v>Yes</v>
          </cell>
          <cell r="D25">
            <v>1</v>
          </cell>
          <cell r="E25">
            <v>12</v>
          </cell>
          <cell r="F25">
            <v>370106</v>
          </cell>
          <cell r="G25">
            <v>42917</v>
          </cell>
          <cell r="H25">
            <v>43281</v>
          </cell>
          <cell r="I25">
            <v>1</v>
          </cell>
          <cell r="J25">
            <v>127416208</v>
          </cell>
          <cell r="K25">
            <v>551170943</v>
          </cell>
          <cell r="L25">
            <v>31549554</v>
          </cell>
          <cell r="M25">
            <v>420315613</v>
          </cell>
          <cell r="N25">
            <v>119910039</v>
          </cell>
          <cell r="O25">
            <v>1251256277</v>
          </cell>
          <cell r="P25">
            <v>230027223</v>
          </cell>
          <cell r="R25">
            <v>127416208</v>
          </cell>
          <cell r="S25">
            <v>551170943</v>
          </cell>
          <cell r="T25">
            <v>31549554</v>
          </cell>
          <cell r="U25">
            <v>420315613</v>
          </cell>
          <cell r="V25">
            <v>119910039</v>
          </cell>
          <cell r="X25">
            <v>1250362357</v>
          </cell>
          <cell r="Y25"/>
          <cell r="Z25">
            <v>1251256277</v>
          </cell>
          <cell r="AA25">
            <v>230027223</v>
          </cell>
          <cell r="AB25"/>
          <cell r="AC25">
            <v>1250362357</v>
          </cell>
          <cell r="AD25">
            <v>130549414.37989701</v>
          </cell>
          <cell r="AE25">
            <v>99313473.032770574</v>
          </cell>
          <cell r="AF25">
            <v>710136705</v>
          </cell>
          <cell r="AG25">
            <v>540225652</v>
          </cell>
          <cell r="AH25">
            <v>0</v>
          </cell>
          <cell r="AI25">
            <v>229862887.41266757</v>
          </cell>
          <cell r="AJ25">
            <v>4838692.2251143763</v>
          </cell>
          <cell r="AK25">
            <v>1</v>
          </cell>
          <cell r="AL25">
            <v>25406949.952501103</v>
          </cell>
          <cell r="AM25">
            <v>12589925.232500002</v>
          </cell>
          <cell r="AN25">
            <v>3.5005699639639058E-2</v>
          </cell>
          <cell r="AO25">
            <v>21521210.896362167</v>
          </cell>
          <cell r="AP25">
            <v>2816113.77</v>
          </cell>
          <cell r="AQ25">
            <v>0</v>
          </cell>
          <cell r="AR25">
            <v>18705097.126362167</v>
          </cell>
          <cell r="AS25"/>
          <cell r="AT25">
            <v>12817024.7200011</v>
          </cell>
          <cell r="AU25">
            <v>4.7236984435856021E-2</v>
          </cell>
          <cell r="AV25">
            <v>2415302.0942826131</v>
          </cell>
          <cell r="AW25">
            <v>749093.83</v>
          </cell>
          <cell r="AX25">
            <v>0</v>
          </cell>
          <cell r="AY25">
            <v>1666208.2642826131</v>
          </cell>
        </row>
        <row r="26">
          <cell r="A26" t="str">
            <v>100699490A</v>
          </cell>
          <cell r="B26" t="str">
            <v>JANE PHILLIPS EP HSP</v>
          </cell>
          <cell r="C26" t="str">
            <v>Yes</v>
          </cell>
          <cell r="D26">
            <v>1</v>
          </cell>
          <cell r="E26">
            <v>12</v>
          </cell>
          <cell r="F26">
            <v>370018</v>
          </cell>
          <cell r="G26">
            <v>43009</v>
          </cell>
          <cell r="H26">
            <v>43373</v>
          </cell>
          <cell r="I26">
            <v>1</v>
          </cell>
          <cell r="J26">
            <v>18936178</v>
          </cell>
          <cell r="K26">
            <v>94893338</v>
          </cell>
          <cell r="L26">
            <v>7353172</v>
          </cell>
          <cell r="M26">
            <v>239340190</v>
          </cell>
          <cell r="N26">
            <v>47372441</v>
          </cell>
          <cell r="O26">
            <v>407895319</v>
          </cell>
          <cell r="P26">
            <v>113508015</v>
          </cell>
          <cell r="R26">
            <v>18936178</v>
          </cell>
          <cell r="S26">
            <v>94893338</v>
          </cell>
          <cell r="T26">
            <v>7353172</v>
          </cell>
          <cell r="U26">
            <v>239340190</v>
          </cell>
          <cell r="V26">
            <v>47372441</v>
          </cell>
          <cell r="X26">
            <v>407895319</v>
          </cell>
          <cell r="Y26"/>
          <cell r="Z26">
            <v>407895319</v>
          </cell>
          <cell r="AA26">
            <v>113508015</v>
          </cell>
          <cell r="AB26"/>
          <cell r="AC26">
            <v>407895319</v>
          </cell>
          <cell r="AD26">
            <v>33722393.286999993</v>
          </cell>
          <cell r="AE26">
            <v>79785621.713</v>
          </cell>
          <cell r="AF26">
            <v>121182688</v>
          </cell>
          <cell r="AG26">
            <v>286712631</v>
          </cell>
          <cell r="AH26">
            <v>0</v>
          </cell>
          <cell r="AI26">
            <v>113508015</v>
          </cell>
          <cell r="AJ26">
            <v>2389382.4525167709</v>
          </cell>
          <cell r="AK26">
            <v>1</v>
          </cell>
          <cell r="AL26">
            <v>7772645.8043296319</v>
          </cell>
          <cell r="AM26">
            <v>2882568.8607499995</v>
          </cell>
          <cell r="AN26">
            <v>8.0148482112910764E-3</v>
          </cell>
          <cell r="AO26">
            <v>2992596.3739189925</v>
          </cell>
          <cell r="AP26">
            <v>644772.84</v>
          </cell>
          <cell r="AQ26">
            <v>0</v>
          </cell>
          <cell r="AR26">
            <v>2347823.5339189926</v>
          </cell>
          <cell r="AS26"/>
          <cell r="AT26">
            <v>4890076.9435796319</v>
          </cell>
          <cell r="AU26">
            <v>1.8022317466045244E-2</v>
          </cell>
          <cell r="AV26">
            <v>965469.20850789419</v>
          </cell>
          <cell r="AW26">
            <v>285801.62</v>
          </cell>
          <cell r="AX26">
            <v>0</v>
          </cell>
          <cell r="AY26">
            <v>679667.58850789419</v>
          </cell>
        </row>
        <row r="27">
          <cell r="A27" t="str">
            <v>100699420A</v>
          </cell>
          <cell r="B27" t="str">
            <v>KAY COUNTY OKLAHOMA HOSPITAL (PONCA CITY MEDICAL CENTER)</v>
          </cell>
          <cell r="C27" t="str">
            <v>Yes</v>
          </cell>
          <cell r="D27">
            <v>1</v>
          </cell>
          <cell r="E27">
            <v>12</v>
          </cell>
          <cell r="F27">
            <v>370006</v>
          </cell>
          <cell r="G27">
            <v>42887</v>
          </cell>
          <cell r="H27">
            <v>43251</v>
          </cell>
          <cell r="I27">
            <v>1</v>
          </cell>
          <cell r="J27">
            <v>18109463</v>
          </cell>
          <cell r="K27">
            <v>68466358</v>
          </cell>
          <cell r="L27">
            <v>6343218</v>
          </cell>
          <cell r="M27">
            <v>153442034</v>
          </cell>
          <cell r="N27">
            <v>35062074</v>
          </cell>
          <cell r="O27">
            <v>281780487</v>
          </cell>
          <cell r="P27">
            <v>49203937</v>
          </cell>
          <cell r="R27">
            <v>18109463</v>
          </cell>
          <cell r="S27">
            <v>68466358</v>
          </cell>
          <cell r="T27">
            <v>6343218</v>
          </cell>
          <cell r="U27">
            <v>153442034</v>
          </cell>
          <cell r="V27">
            <v>35062074</v>
          </cell>
          <cell r="X27">
            <v>281423147</v>
          </cell>
          <cell r="Y27"/>
          <cell r="Z27">
            <v>281780487</v>
          </cell>
          <cell r="AA27">
            <v>49203937</v>
          </cell>
          <cell r="AB27"/>
          <cell r="AC27">
            <v>281423147</v>
          </cell>
          <cell r="AD27">
            <v>16225334.088007815</v>
          </cell>
          <cell r="AE27">
            <v>32916204.926117525</v>
          </cell>
          <cell r="AF27">
            <v>92919039</v>
          </cell>
          <cell r="AG27">
            <v>188504108</v>
          </cell>
          <cell r="AH27">
            <v>0</v>
          </cell>
          <cell r="AI27">
            <v>49141539.01412534</v>
          </cell>
          <cell r="AJ27">
            <v>1034446.1667312162</v>
          </cell>
          <cell r="AK27">
            <v>1</v>
          </cell>
          <cell r="AL27">
            <v>6150747.2328750193</v>
          </cell>
          <cell r="AM27">
            <v>2513101.5428749998</v>
          </cell>
          <cell r="AN27">
            <v>6.9875615739718594E-3</v>
          </cell>
          <cell r="AO27">
            <v>4427471.4160983842</v>
          </cell>
          <cell r="AP27">
            <v>562130.41</v>
          </cell>
          <cell r="AQ27">
            <v>0</v>
          </cell>
          <cell r="AR27">
            <v>3865341.006098384</v>
          </cell>
          <cell r="AS27"/>
          <cell r="AT27">
            <v>3637645.6900000195</v>
          </cell>
          <cell r="AU27">
            <v>1.3406497732156589E-2</v>
          </cell>
          <cell r="AV27">
            <v>927116.61205200967</v>
          </cell>
          <cell r="AW27">
            <v>212603</v>
          </cell>
          <cell r="AX27">
            <v>0</v>
          </cell>
          <cell r="AY27">
            <v>714513.61205200967</v>
          </cell>
        </row>
        <row r="28">
          <cell r="A28" t="str">
            <v>100700380P</v>
          </cell>
          <cell r="B28" t="str">
            <v>LAUREATE PSY CLINIC &amp; HOSP</v>
          </cell>
          <cell r="C28" t="str">
            <v>No</v>
          </cell>
          <cell r="D28">
            <v>1</v>
          </cell>
          <cell r="E28">
            <v>12</v>
          </cell>
          <cell r="F28">
            <v>374020</v>
          </cell>
          <cell r="G28">
            <v>42917</v>
          </cell>
          <cell r="H28">
            <v>43281</v>
          </cell>
          <cell r="I28">
            <v>1</v>
          </cell>
          <cell r="J28">
            <v>41978444</v>
          </cell>
          <cell r="K28">
            <v>9264761</v>
          </cell>
          <cell r="L28">
            <v>0</v>
          </cell>
          <cell r="M28">
            <v>538470</v>
          </cell>
          <cell r="N28">
            <v>9788550</v>
          </cell>
          <cell r="O28">
            <v>76060486</v>
          </cell>
          <cell r="P28">
            <v>38796154</v>
          </cell>
          <cell r="R28">
            <v>41978444</v>
          </cell>
          <cell r="S28">
            <v>9264761</v>
          </cell>
          <cell r="T28">
            <v>0</v>
          </cell>
          <cell r="U28">
            <v>538470</v>
          </cell>
          <cell r="V28">
            <v>9788550</v>
          </cell>
          <cell r="X28">
            <v>61570225</v>
          </cell>
          <cell r="Y28"/>
          <cell r="Z28">
            <v>76060486</v>
          </cell>
          <cell r="AA28">
            <v>38796154</v>
          </cell>
          <cell r="AB28"/>
          <cell r="AC28">
            <v>61570225</v>
          </cell>
          <cell r="AD28">
            <v>26137609.384110037</v>
          </cell>
          <cell r="AE28">
            <v>5267500.6347064367</v>
          </cell>
          <cell r="AF28">
            <v>51243205</v>
          </cell>
          <cell r="AG28">
            <v>10327020</v>
          </cell>
          <cell r="AH28">
            <v>0</v>
          </cell>
          <cell r="AI28">
            <v>31405110.018816471</v>
          </cell>
          <cell r="AJ28">
            <v>661088.28348657768</v>
          </cell>
          <cell r="AK28">
            <v>1</v>
          </cell>
          <cell r="AL28">
            <v>256802.36</v>
          </cell>
          <cell r="AM28">
            <v>256802.36</v>
          </cell>
          <cell r="AN28">
            <v>7.1402697910425881E-4</v>
          </cell>
          <cell r="AO28">
            <v>-24.718807468916626</v>
          </cell>
          <cell r="AP28">
            <v>57441.54</v>
          </cell>
          <cell r="AQ28">
            <v>0</v>
          </cell>
          <cell r="AR28">
            <v>-57466.258807468919</v>
          </cell>
          <cell r="AS28"/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</row>
        <row r="29">
          <cell r="A29" t="str">
            <v>200735850A</v>
          </cell>
          <cell r="B29" t="str">
            <v>HILLCREST HOSPITAL PRYOR (MAYES COUNTY HMA LLC) (INTEGRIS MAYES COUNTY MEDICAL CENTER)</v>
          </cell>
          <cell r="C29" t="str">
            <v>Yes</v>
          </cell>
          <cell r="D29">
            <v>1</v>
          </cell>
          <cell r="E29">
            <v>12</v>
          </cell>
          <cell r="F29">
            <v>370015</v>
          </cell>
          <cell r="G29">
            <v>42856</v>
          </cell>
          <cell r="H29">
            <v>43190</v>
          </cell>
          <cell r="I29">
            <v>1.0895522388059702</v>
          </cell>
          <cell r="J29">
            <v>4438773</v>
          </cell>
          <cell r="K29">
            <v>10779212</v>
          </cell>
          <cell r="L29">
            <v>1130878</v>
          </cell>
          <cell r="M29">
            <v>55127486</v>
          </cell>
          <cell r="N29">
            <v>12089800</v>
          </cell>
          <cell r="O29">
            <v>83566149</v>
          </cell>
          <cell r="P29">
            <v>20084016</v>
          </cell>
          <cell r="R29">
            <v>4836275.059701493</v>
          </cell>
          <cell r="S29">
            <v>11744514.567164179</v>
          </cell>
          <cell r="T29">
            <v>1232150.656716418</v>
          </cell>
          <cell r="U29">
            <v>60064275.791044779</v>
          </cell>
          <cell r="V29">
            <v>13172468.656716418</v>
          </cell>
          <cell r="X29">
            <v>91049684.731343284</v>
          </cell>
          <cell r="Y29"/>
          <cell r="Z29">
            <v>91049684.731343284</v>
          </cell>
          <cell r="AA29">
            <v>21882584.597014926</v>
          </cell>
          <cell r="AB29"/>
          <cell r="AC29">
            <v>91049684.731343284</v>
          </cell>
          <cell r="AD29">
            <v>4281104.0348707139</v>
          </cell>
          <cell r="AE29">
            <v>17601480.562144212</v>
          </cell>
          <cell r="AF29">
            <v>17812940.283582091</v>
          </cell>
          <cell r="AG29">
            <v>73236744.447761193</v>
          </cell>
          <cell r="AH29">
            <v>0</v>
          </cell>
          <cell r="AI29">
            <v>21882584.597014926</v>
          </cell>
          <cell r="AJ29">
            <v>460635.87361492706</v>
          </cell>
          <cell r="AK29">
            <v>1</v>
          </cell>
          <cell r="AL29">
            <v>2681126.5391249899</v>
          </cell>
          <cell r="AM29">
            <v>322196.82912499999</v>
          </cell>
          <cell r="AN29">
            <v>8.9585324907876548E-4</v>
          </cell>
          <cell r="AO29">
            <v>235132.59176991505</v>
          </cell>
          <cell r="AP29">
            <v>72068.97</v>
          </cell>
          <cell r="AQ29">
            <v>0</v>
          </cell>
          <cell r="AR29">
            <v>163063.62176991504</v>
          </cell>
          <cell r="AS29"/>
          <cell r="AT29">
            <v>2358929.7099999897</v>
          </cell>
          <cell r="AU29">
            <v>8.6938059675161737E-3</v>
          </cell>
          <cell r="AV29">
            <v>354951.56106983544</v>
          </cell>
          <cell r="AW29">
            <v>137868.17000000001</v>
          </cell>
          <cell r="AX29">
            <v>0</v>
          </cell>
          <cell r="AY29">
            <v>217083.39106983543</v>
          </cell>
        </row>
        <row r="30">
          <cell r="A30" t="str">
            <v>100700030A</v>
          </cell>
          <cell r="B30" t="str">
            <v>MEMORIAL HOSPITAL (ADAIR COUNTY HEALTH CENTER)</v>
          </cell>
          <cell r="C30" t="str">
            <v>Yes</v>
          </cell>
          <cell r="D30">
            <v>1</v>
          </cell>
          <cell r="E30">
            <v>12</v>
          </cell>
          <cell r="F30">
            <v>370178</v>
          </cell>
          <cell r="G30">
            <v>42917</v>
          </cell>
          <cell r="H30">
            <v>43281</v>
          </cell>
          <cell r="I30">
            <v>1</v>
          </cell>
          <cell r="J30">
            <v>3512075</v>
          </cell>
          <cell r="K30">
            <v>9291673</v>
          </cell>
          <cell r="L30">
            <v>0</v>
          </cell>
          <cell r="M30">
            <v>14952609</v>
          </cell>
          <cell r="N30">
            <v>0</v>
          </cell>
          <cell r="O30">
            <v>34536493</v>
          </cell>
          <cell r="P30">
            <v>17814376</v>
          </cell>
          <cell r="R30">
            <v>3512075</v>
          </cell>
          <cell r="S30">
            <v>9291673</v>
          </cell>
          <cell r="T30">
            <v>0</v>
          </cell>
          <cell r="U30">
            <v>14952609</v>
          </cell>
          <cell r="V30">
            <v>0</v>
          </cell>
          <cell r="X30">
            <v>27756357</v>
          </cell>
          <cell r="Y30"/>
          <cell r="Z30">
            <v>34536493</v>
          </cell>
          <cell r="AA30">
            <v>17814376</v>
          </cell>
          <cell r="AB30"/>
          <cell r="AC30">
            <v>27756357</v>
          </cell>
          <cell r="AD30">
            <v>6604341.1263919584</v>
          </cell>
          <cell r="AE30">
            <v>7712751.8102948088</v>
          </cell>
          <cell r="AF30">
            <v>12803748</v>
          </cell>
          <cell r="AG30">
            <v>14952609</v>
          </cell>
          <cell r="AH30">
            <v>0</v>
          </cell>
          <cell r="AI30">
            <v>14317092.936686767</v>
          </cell>
          <cell r="AJ30">
            <v>301379.69229724584</v>
          </cell>
          <cell r="AK30">
            <v>1</v>
          </cell>
          <cell r="AL30">
            <v>2269912.5942829177</v>
          </cell>
          <cell r="AM30">
            <v>810490.92162499984</v>
          </cell>
          <cell r="AN30">
            <v>2.2535321885644869E-3</v>
          </cell>
          <cell r="AO30">
            <v>754642.59854201879</v>
          </cell>
          <cell r="AP30">
            <v>181290.56</v>
          </cell>
          <cell r="AQ30">
            <v>0</v>
          </cell>
          <cell r="AR30">
            <v>573352.03854201874</v>
          </cell>
          <cell r="AS30"/>
          <cell r="AT30">
            <v>1459421.672657918</v>
          </cell>
          <cell r="AU30">
            <v>5.3786803367175777E-3</v>
          </cell>
          <cell r="AV30">
            <v>862734.40577828977</v>
          </cell>
          <cell r="AW30">
            <v>85296.22</v>
          </cell>
          <cell r="AX30">
            <v>0</v>
          </cell>
          <cell r="AY30">
            <v>777438.1857782898</v>
          </cell>
        </row>
        <row r="31">
          <cell r="A31" t="str">
            <v>100699390A</v>
          </cell>
          <cell r="B31" t="str">
            <v>MERCY HEALTH CENTER</v>
          </cell>
          <cell r="C31" t="str">
            <v>Yes</v>
          </cell>
          <cell r="D31">
            <v>1</v>
          </cell>
          <cell r="E31">
            <v>12</v>
          </cell>
          <cell r="F31">
            <v>370013</v>
          </cell>
          <cell r="G31">
            <v>42917</v>
          </cell>
          <cell r="H31">
            <v>43281</v>
          </cell>
          <cell r="I31">
            <v>1</v>
          </cell>
          <cell r="J31">
            <v>271848191</v>
          </cell>
          <cell r="K31">
            <v>436703943</v>
          </cell>
          <cell r="L31">
            <v>17597552</v>
          </cell>
          <cell r="M31">
            <v>1020463653</v>
          </cell>
          <cell r="N31">
            <v>88798619</v>
          </cell>
          <cell r="O31">
            <v>1869108731</v>
          </cell>
          <cell r="P31">
            <v>494554909</v>
          </cell>
          <cell r="R31">
            <v>271848191</v>
          </cell>
          <cell r="S31">
            <v>436703943</v>
          </cell>
          <cell r="T31">
            <v>17597552</v>
          </cell>
          <cell r="U31">
            <v>1020463653</v>
          </cell>
          <cell r="V31">
            <v>88798619</v>
          </cell>
          <cell r="X31">
            <v>1835411958</v>
          </cell>
          <cell r="Y31"/>
          <cell r="Z31">
            <v>1869108731</v>
          </cell>
          <cell r="AA31">
            <v>494554909</v>
          </cell>
          <cell r="AB31"/>
          <cell r="AC31">
            <v>1835411958</v>
          </cell>
          <cell r="AD31">
            <v>192134831.92493236</v>
          </cell>
          <cell r="AE31">
            <v>293504113.95948547</v>
          </cell>
          <cell r="AF31">
            <v>726149686</v>
          </cell>
          <cell r="AG31">
            <v>1109262272</v>
          </cell>
          <cell r="AH31">
            <v>0</v>
          </cell>
          <cell r="AI31">
            <v>485638945.88441777</v>
          </cell>
          <cell r="AJ31">
            <v>10222865.544384416</v>
          </cell>
          <cell r="AK31">
            <v>1</v>
          </cell>
          <cell r="AL31">
            <v>26252067.878385641</v>
          </cell>
          <cell r="AM31">
            <v>13786772.863999996</v>
          </cell>
          <cell r="AN31">
            <v>3.8333478631888303E-2</v>
          </cell>
          <cell r="AO31">
            <v>17989810.476301182</v>
          </cell>
          <cell r="AP31">
            <v>3083824.58</v>
          </cell>
          <cell r="AQ31">
            <v>0</v>
          </cell>
          <cell r="AR31">
            <v>14905985.896301182</v>
          </cell>
          <cell r="AS31"/>
          <cell r="AT31">
            <v>12465295.014385642</v>
          </cell>
          <cell r="AU31">
            <v>4.5940689001248786E-2</v>
          </cell>
          <cell r="AV31">
            <v>2420548.4220916787</v>
          </cell>
          <cell r="AW31">
            <v>728536.91</v>
          </cell>
          <cell r="AX31">
            <v>0</v>
          </cell>
          <cell r="AY31">
            <v>1692011.5120916786</v>
          </cell>
        </row>
        <row r="32">
          <cell r="A32" t="str">
            <v>200509290A</v>
          </cell>
          <cell r="B32" t="str">
            <v>MERCY HOSPITAL ADA, INC.</v>
          </cell>
          <cell r="C32" t="str">
            <v>Yes</v>
          </cell>
          <cell r="D32">
            <v>1</v>
          </cell>
          <cell r="E32">
            <v>12</v>
          </cell>
          <cell r="F32">
            <v>370020</v>
          </cell>
          <cell r="G32">
            <v>42917</v>
          </cell>
          <cell r="H32">
            <v>43281</v>
          </cell>
          <cell r="I32">
            <v>1</v>
          </cell>
          <cell r="J32">
            <v>32337351</v>
          </cell>
          <cell r="K32">
            <v>69681404</v>
          </cell>
          <cell r="L32">
            <v>3771535</v>
          </cell>
          <cell r="M32">
            <v>173237406</v>
          </cell>
          <cell r="N32">
            <v>28118749</v>
          </cell>
          <cell r="O32">
            <v>314941835</v>
          </cell>
          <cell r="P32">
            <v>90657072</v>
          </cell>
          <cell r="R32">
            <v>32337351</v>
          </cell>
          <cell r="S32">
            <v>69681404</v>
          </cell>
          <cell r="T32">
            <v>3771535</v>
          </cell>
          <cell r="U32">
            <v>173237406</v>
          </cell>
          <cell r="V32">
            <v>28118749</v>
          </cell>
          <cell r="X32">
            <v>307146445</v>
          </cell>
          <cell r="Y32"/>
          <cell r="Z32">
            <v>314941835</v>
          </cell>
          <cell r="AA32">
            <v>90657072</v>
          </cell>
          <cell r="AB32"/>
          <cell r="AC32">
            <v>307146445</v>
          </cell>
          <cell r="AD32">
            <v>30452092.645713072</v>
          </cell>
          <cell r="AE32">
            <v>57961049.987144955</v>
          </cell>
          <cell r="AF32">
            <v>105790290</v>
          </cell>
          <cell r="AG32">
            <v>201356155</v>
          </cell>
          <cell r="AH32">
            <v>0</v>
          </cell>
          <cell r="AI32">
            <v>88413142.632858023</v>
          </cell>
          <cell r="AJ32">
            <v>1861126.8250864346</v>
          </cell>
          <cell r="AK32">
            <v>1</v>
          </cell>
          <cell r="AL32">
            <v>9269104.4486250393</v>
          </cell>
          <cell r="AM32">
            <v>3710539.3286250001</v>
          </cell>
          <cell r="AN32">
            <v>1.0316981462575552E-2</v>
          </cell>
          <cell r="AO32">
            <v>4670326.0077594407</v>
          </cell>
          <cell r="AP32">
            <v>829973.23</v>
          </cell>
          <cell r="AQ32">
            <v>0</v>
          </cell>
          <cell r="AR32">
            <v>3840352.7777594407</v>
          </cell>
          <cell r="AS32"/>
          <cell r="AT32">
            <v>5558565.1200000392</v>
          </cell>
          <cell r="AU32">
            <v>2.0486022286388437E-2</v>
          </cell>
          <cell r="AV32">
            <v>2053307.1205018803</v>
          </cell>
          <cell r="AW32">
            <v>324871.56</v>
          </cell>
          <cell r="AX32">
            <v>0</v>
          </cell>
          <cell r="AY32">
            <v>1728435.5605018802</v>
          </cell>
        </row>
        <row r="33">
          <cell r="A33" t="str">
            <v>100262320C</v>
          </cell>
          <cell r="B33" t="str">
            <v>MERCY HOSPITAL ARDMORE (MERCY MEMORIAL HEALTH CENTER)</v>
          </cell>
          <cell r="C33" t="str">
            <v>Yes</v>
          </cell>
          <cell r="D33">
            <v>1</v>
          </cell>
          <cell r="E33">
            <v>12</v>
          </cell>
          <cell r="F33">
            <v>370047</v>
          </cell>
          <cell r="G33">
            <v>42917</v>
          </cell>
          <cell r="H33">
            <v>43281</v>
          </cell>
          <cell r="I33">
            <v>1</v>
          </cell>
          <cell r="J33">
            <v>60750896</v>
          </cell>
          <cell r="K33">
            <v>133246148</v>
          </cell>
          <cell r="L33">
            <v>7825078</v>
          </cell>
          <cell r="M33">
            <v>274623818</v>
          </cell>
          <cell r="N33">
            <v>52792815</v>
          </cell>
          <cell r="O33">
            <v>531305374</v>
          </cell>
          <cell r="P33">
            <v>142799561</v>
          </cell>
          <cell r="R33">
            <v>60750896</v>
          </cell>
          <cell r="S33">
            <v>133246148</v>
          </cell>
          <cell r="T33">
            <v>7825078</v>
          </cell>
          <cell r="U33">
            <v>274623818</v>
          </cell>
          <cell r="V33">
            <v>52792815</v>
          </cell>
          <cell r="X33">
            <v>529238755</v>
          </cell>
          <cell r="Y33"/>
          <cell r="Z33">
            <v>531305374</v>
          </cell>
          <cell r="AA33">
            <v>142799561</v>
          </cell>
          <cell r="AB33"/>
          <cell r="AC33">
            <v>529238755</v>
          </cell>
          <cell r="AD33">
            <v>54243965.583695449</v>
          </cell>
          <cell r="AE33">
            <v>88000147.833057895</v>
          </cell>
          <cell r="AF33">
            <v>201822122</v>
          </cell>
          <cell r="AG33">
            <v>327416633</v>
          </cell>
          <cell r="AH33">
            <v>0</v>
          </cell>
          <cell r="AI33">
            <v>142244113.41675335</v>
          </cell>
          <cell r="AJ33">
            <v>2994287.1309289997</v>
          </cell>
          <cell r="AK33">
            <v>1</v>
          </cell>
          <cell r="AL33">
            <v>13005047.544624947</v>
          </cell>
          <cell r="AM33">
            <v>5177788.8946250007</v>
          </cell>
          <cell r="AN33">
            <v>1.4396600416244885E-2</v>
          </cell>
          <cell r="AO33">
            <v>8700857.7384896632</v>
          </cell>
          <cell r="AP33">
            <v>1158167.53</v>
          </cell>
          <cell r="AQ33">
            <v>0</v>
          </cell>
          <cell r="AR33">
            <v>7542690.208489663</v>
          </cell>
          <cell r="AS33"/>
          <cell r="AT33">
            <v>7827258.6499999473</v>
          </cell>
          <cell r="AU33">
            <v>2.8847263940163112E-2</v>
          </cell>
          <cell r="AV33">
            <v>1673955.3631272039</v>
          </cell>
          <cell r="AW33">
            <v>457465.85</v>
          </cell>
          <cell r="AX33">
            <v>0</v>
          </cell>
          <cell r="AY33">
            <v>1216489.513127204</v>
          </cell>
        </row>
        <row r="34">
          <cell r="A34" t="str">
            <v>200479750A</v>
          </cell>
          <cell r="B34" t="str">
            <v>MERCY REHABILITATION HOSPITAL, LLC</v>
          </cell>
          <cell r="C34" t="str">
            <v>No</v>
          </cell>
          <cell r="D34">
            <v>1</v>
          </cell>
          <cell r="E34">
            <v>12</v>
          </cell>
          <cell r="F34">
            <v>373033</v>
          </cell>
          <cell r="G34">
            <v>43101</v>
          </cell>
          <cell r="H34">
            <v>43465</v>
          </cell>
          <cell r="I34">
            <v>1</v>
          </cell>
          <cell r="J34">
            <v>14659351</v>
          </cell>
          <cell r="K34">
            <v>25989908</v>
          </cell>
          <cell r="L34">
            <v>0</v>
          </cell>
          <cell r="M34">
            <v>0</v>
          </cell>
          <cell r="N34">
            <v>0</v>
          </cell>
          <cell r="O34">
            <v>40649259</v>
          </cell>
          <cell r="P34">
            <v>24180652</v>
          </cell>
          <cell r="R34">
            <v>14659351</v>
          </cell>
          <cell r="S34">
            <v>25989908</v>
          </cell>
          <cell r="T34">
            <v>0</v>
          </cell>
          <cell r="U34">
            <v>0</v>
          </cell>
          <cell r="V34">
            <v>0</v>
          </cell>
          <cell r="X34">
            <v>40649259</v>
          </cell>
          <cell r="Y34"/>
          <cell r="Z34">
            <v>40649259</v>
          </cell>
          <cell r="AA34">
            <v>24180652</v>
          </cell>
          <cell r="AB34"/>
          <cell r="AC34">
            <v>40649259</v>
          </cell>
          <cell r="AD34">
            <v>24180652</v>
          </cell>
          <cell r="AE34">
            <v>0</v>
          </cell>
          <cell r="AF34">
            <v>40649259</v>
          </cell>
          <cell r="AG34">
            <v>0</v>
          </cell>
          <cell r="AH34">
            <v>0</v>
          </cell>
          <cell r="AI34">
            <v>24180652</v>
          </cell>
          <cell r="AJ34">
            <v>509010.97670692735</v>
          </cell>
          <cell r="AK34">
            <v>1</v>
          </cell>
          <cell r="AL34">
            <v>0</v>
          </cell>
          <cell r="AM34">
            <v>0</v>
          </cell>
          <cell r="AN34">
            <v>0</v>
          </cell>
          <cell r="AO34">
            <v>8392.5575585784682</v>
          </cell>
          <cell r="AP34">
            <v>0</v>
          </cell>
          <cell r="AQ34">
            <v>0</v>
          </cell>
          <cell r="AR34">
            <v>8392.5575585784682</v>
          </cell>
          <cell r="AS34"/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A35" t="str">
            <v>100700490A</v>
          </cell>
          <cell r="B35" t="str">
            <v xml:space="preserve">MIDWEST REGIONAL MEDICAL </v>
          </cell>
          <cell r="C35" t="str">
            <v>Yes</v>
          </cell>
          <cell r="D35">
            <v>1</v>
          </cell>
          <cell r="E35">
            <v>12</v>
          </cell>
          <cell r="F35">
            <v>370094</v>
          </cell>
          <cell r="G35">
            <v>42917</v>
          </cell>
          <cell r="H35">
            <v>43281</v>
          </cell>
          <cell r="I35">
            <v>1</v>
          </cell>
          <cell r="J35">
            <v>81675144</v>
          </cell>
          <cell r="K35">
            <v>576290326</v>
          </cell>
          <cell r="L35">
            <v>30807121</v>
          </cell>
          <cell r="M35">
            <v>484830496</v>
          </cell>
          <cell r="N35">
            <v>97102782</v>
          </cell>
          <cell r="O35">
            <v>1298616600</v>
          </cell>
          <cell r="P35">
            <v>104775063</v>
          </cell>
          <cell r="R35">
            <v>81675144</v>
          </cell>
          <cell r="S35">
            <v>576290326</v>
          </cell>
          <cell r="T35">
            <v>30807121</v>
          </cell>
          <cell r="U35">
            <v>484830496</v>
          </cell>
          <cell r="V35">
            <v>97102782</v>
          </cell>
          <cell r="X35">
            <v>1270705869</v>
          </cell>
          <cell r="Y35"/>
          <cell r="Z35">
            <v>1298616600</v>
          </cell>
          <cell r="AA35">
            <v>104775063</v>
          </cell>
          <cell r="AB35"/>
          <cell r="AC35">
            <v>1270705869</v>
          </cell>
          <cell r="AD35">
            <v>55571591.811392397</v>
          </cell>
          <cell r="AE35">
            <v>46951575.903347075</v>
          </cell>
          <cell r="AF35">
            <v>688772591</v>
          </cell>
          <cell r="AG35">
            <v>581933278</v>
          </cell>
          <cell r="AH35">
            <v>0</v>
          </cell>
          <cell r="AI35">
            <v>102523167.71473949</v>
          </cell>
          <cell r="AJ35">
            <v>2158147.6683741892</v>
          </cell>
          <cell r="AK35">
            <v>1</v>
          </cell>
          <cell r="AL35">
            <v>12171666.130624976</v>
          </cell>
          <cell r="AM35">
            <v>6619813.1606250005</v>
          </cell>
          <cell r="AN35">
            <v>1.8406081600323629E-2</v>
          </cell>
          <cell r="AO35">
            <v>11130437.014368204</v>
          </cell>
          <cell r="AP35">
            <v>1480719.44</v>
          </cell>
          <cell r="AQ35">
            <v>0</v>
          </cell>
          <cell r="AR35">
            <v>9649717.5743682049</v>
          </cell>
          <cell r="AS35"/>
          <cell r="AT35">
            <v>5551852.9699999765</v>
          </cell>
          <cell r="AU35">
            <v>2.0461284741442508E-2</v>
          </cell>
          <cell r="AV35">
            <v>1319849.5672753579</v>
          </cell>
          <cell r="AW35">
            <v>324479.27</v>
          </cell>
          <cell r="AX35">
            <v>0</v>
          </cell>
          <cell r="AY35">
            <v>995370.29727535788</v>
          </cell>
        </row>
        <row r="36">
          <cell r="A36" t="str">
            <v>200718040B</v>
          </cell>
          <cell r="B36" t="str">
            <v>OAKWOOD SPRINGS</v>
          </cell>
          <cell r="C36" t="str">
            <v>No</v>
          </cell>
          <cell r="D36">
            <v>1</v>
          </cell>
          <cell r="E36">
            <v>12</v>
          </cell>
          <cell r="F36">
            <v>374025</v>
          </cell>
          <cell r="G36">
            <v>43101</v>
          </cell>
          <cell r="H36">
            <v>43465</v>
          </cell>
          <cell r="I36">
            <v>1</v>
          </cell>
          <cell r="J36">
            <v>32996134</v>
          </cell>
          <cell r="K36">
            <v>1309866</v>
          </cell>
          <cell r="L36">
            <v>0</v>
          </cell>
          <cell r="M36">
            <v>0</v>
          </cell>
          <cell r="N36">
            <v>5457960</v>
          </cell>
          <cell r="O36">
            <v>42670832</v>
          </cell>
          <cell r="P36">
            <v>14026427</v>
          </cell>
          <cell r="R36">
            <v>32996134</v>
          </cell>
          <cell r="S36">
            <v>1309866</v>
          </cell>
          <cell r="T36">
            <v>0</v>
          </cell>
          <cell r="U36">
            <v>0</v>
          </cell>
          <cell r="V36">
            <v>5457960</v>
          </cell>
          <cell r="X36">
            <v>39763960</v>
          </cell>
          <cell r="Y36"/>
          <cell r="Z36">
            <v>42670832</v>
          </cell>
          <cell r="AA36">
            <v>14026427</v>
          </cell>
          <cell r="AB36"/>
          <cell r="AC36">
            <v>39763960</v>
          </cell>
          <cell r="AD36">
            <v>11276803.898785006</v>
          </cell>
          <cell r="AE36">
            <v>1794098.5427450773</v>
          </cell>
          <cell r="AF36">
            <v>34306000</v>
          </cell>
          <cell r="AG36">
            <v>5457960</v>
          </cell>
          <cell r="AH36">
            <v>0</v>
          </cell>
          <cell r="AI36">
            <v>13070902.441530082</v>
          </cell>
          <cell r="AJ36">
            <v>275146.95708801353</v>
          </cell>
          <cell r="AK36">
            <v>1</v>
          </cell>
          <cell r="AL36">
            <v>136360.4</v>
          </cell>
          <cell r="AM36">
            <v>136360.4</v>
          </cell>
          <cell r="AN36">
            <v>3.7914372937012091E-4</v>
          </cell>
          <cell r="AO36">
            <v>46324.158489582696</v>
          </cell>
          <cell r="AP36">
            <v>30501.09</v>
          </cell>
          <cell r="AQ36">
            <v>0</v>
          </cell>
          <cell r="AR36">
            <v>15823.068489582696</v>
          </cell>
          <cell r="AS36"/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</row>
        <row r="37">
          <cell r="A37" t="str">
            <v>200242900A</v>
          </cell>
          <cell r="B37" t="str">
            <v>OKLAHOMA STATE UNIVERSITY MEDICAL TRUST</v>
          </cell>
          <cell r="C37" t="str">
            <v>Yes</v>
          </cell>
          <cell r="D37">
            <v>1</v>
          </cell>
          <cell r="E37">
            <v>12</v>
          </cell>
          <cell r="F37">
            <v>370078</v>
          </cell>
          <cell r="G37">
            <v>42917</v>
          </cell>
          <cell r="H37">
            <v>43281</v>
          </cell>
          <cell r="I37">
            <v>1</v>
          </cell>
          <cell r="J37">
            <v>56239936</v>
          </cell>
          <cell r="K37">
            <v>217110505</v>
          </cell>
          <cell r="L37">
            <v>9541997</v>
          </cell>
          <cell r="M37">
            <v>114896694</v>
          </cell>
          <cell r="N37">
            <v>54941211</v>
          </cell>
          <cell r="O37">
            <v>458093883</v>
          </cell>
          <cell r="P37">
            <v>110784217</v>
          </cell>
          <cell r="R37">
            <v>56239936</v>
          </cell>
          <cell r="S37">
            <v>217110505</v>
          </cell>
          <cell r="T37">
            <v>9541997</v>
          </cell>
          <cell r="U37">
            <v>114896694</v>
          </cell>
          <cell r="V37">
            <v>54941211</v>
          </cell>
          <cell r="X37">
            <v>452730343</v>
          </cell>
          <cell r="Y37"/>
          <cell r="Z37">
            <v>458093883</v>
          </cell>
          <cell r="AA37">
            <v>110784217</v>
          </cell>
          <cell r="AB37"/>
          <cell r="AC37">
            <v>452730343</v>
          </cell>
          <cell r="AD37">
            <v>68413961.421639517</v>
          </cell>
          <cell r="AE37">
            <v>41073151.204565167</v>
          </cell>
          <cell r="AF37">
            <v>282892438</v>
          </cell>
          <cell r="AG37">
            <v>169837905</v>
          </cell>
          <cell r="AH37">
            <v>0</v>
          </cell>
          <cell r="AI37">
            <v>109487112.62620468</v>
          </cell>
          <cell r="AJ37">
            <v>2304741.0853390475</v>
          </cell>
          <cell r="AK37">
            <v>1</v>
          </cell>
          <cell r="AL37">
            <v>15326958.135125078</v>
          </cell>
          <cell r="AM37">
            <v>8155187.7951249992</v>
          </cell>
          <cell r="AN37">
            <v>2.2675119128114804E-2</v>
          </cell>
          <cell r="AO37">
            <v>-6080332.9054959957</v>
          </cell>
          <cell r="AP37">
            <v>1824151.95</v>
          </cell>
          <cell r="AQ37">
            <v>0</v>
          </cell>
          <cell r="AR37">
            <v>-7904484.8554959958</v>
          </cell>
          <cell r="AS37"/>
          <cell r="AT37">
            <v>7171770.3400000799</v>
          </cell>
          <cell r="AU37">
            <v>2.6431469965058206E-2</v>
          </cell>
          <cell r="AV37">
            <v>2518801.2392921085</v>
          </cell>
          <cell r="AW37">
            <v>419155.69</v>
          </cell>
          <cell r="AX37">
            <v>0</v>
          </cell>
          <cell r="AY37">
            <v>2099645.5492921085</v>
          </cell>
        </row>
        <row r="38">
          <cell r="A38" t="str">
            <v>200707260A</v>
          </cell>
          <cell r="B38" t="str">
            <v>PAM REHABILITATION HOSPITAL OF TULSA</v>
          </cell>
          <cell r="C38" t="str">
            <v>No</v>
          </cell>
          <cell r="D38">
            <v>1</v>
          </cell>
          <cell r="E38">
            <v>12</v>
          </cell>
          <cell r="F38">
            <v>373035</v>
          </cell>
          <cell r="G38">
            <v>42856</v>
          </cell>
          <cell r="H38">
            <v>43220</v>
          </cell>
          <cell r="I38">
            <v>1</v>
          </cell>
          <cell r="J38">
            <v>21267057</v>
          </cell>
          <cell r="K38">
            <v>14042953</v>
          </cell>
          <cell r="L38">
            <v>0</v>
          </cell>
          <cell r="M38">
            <v>397147</v>
          </cell>
          <cell r="N38">
            <v>0</v>
          </cell>
          <cell r="O38">
            <v>35707157</v>
          </cell>
          <cell r="P38">
            <v>14299493</v>
          </cell>
          <cell r="R38">
            <v>21267057</v>
          </cell>
          <cell r="S38">
            <v>14042953</v>
          </cell>
          <cell r="T38">
            <v>0</v>
          </cell>
          <cell r="U38">
            <v>397147</v>
          </cell>
          <cell r="V38">
            <v>0</v>
          </cell>
          <cell r="X38">
            <v>35707157</v>
          </cell>
          <cell r="Y38"/>
          <cell r="Z38">
            <v>35707157</v>
          </cell>
          <cell r="AA38">
            <v>14299493</v>
          </cell>
          <cell r="AB38"/>
          <cell r="AC38">
            <v>35707157</v>
          </cell>
          <cell r="AD38">
            <v>14140449.233326809</v>
          </cell>
          <cell r="AE38">
            <v>159043.76667319101</v>
          </cell>
          <cell r="AF38">
            <v>35310010</v>
          </cell>
          <cell r="AG38">
            <v>397147</v>
          </cell>
          <cell r="AH38">
            <v>0</v>
          </cell>
          <cell r="AI38">
            <v>14299493</v>
          </cell>
          <cell r="AJ38">
            <v>301009.20762367663</v>
          </cell>
          <cell r="AK38">
            <v>1</v>
          </cell>
          <cell r="AL38">
            <v>15877.06</v>
          </cell>
          <cell r="AM38">
            <v>15877.06</v>
          </cell>
          <cell r="AN38">
            <v>4.414542447685085E-5</v>
          </cell>
          <cell r="AO38">
            <v>36921.406926969248</v>
          </cell>
          <cell r="AP38">
            <v>3551.38</v>
          </cell>
          <cell r="AQ38">
            <v>0</v>
          </cell>
          <cell r="AR38">
            <v>33370.026926969251</v>
          </cell>
          <cell r="AS38"/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</row>
        <row r="39">
          <cell r="A39" t="str">
            <v>100738360L</v>
          </cell>
          <cell r="B39" t="str">
            <v>PARKSIDE PSYCHIATRIC HOSPITAL &amp; CLINIC</v>
          </cell>
          <cell r="C39" t="str">
            <v>No</v>
          </cell>
          <cell r="D39">
            <v>1</v>
          </cell>
          <cell r="E39">
            <v>12</v>
          </cell>
          <cell r="F39">
            <v>374021</v>
          </cell>
          <cell r="G39">
            <v>43101</v>
          </cell>
          <cell r="H39">
            <v>43465</v>
          </cell>
          <cell r="I39">
            <v>1</v>
          </cell>
          <cell r="J39">
            <v>24861217</v>
          </cell>
          <cell r="K39">
            <v>0</v>
          </cell>
          <cell r="L39">
            <v>0</v>
          </cell>
          <cell r="M39">
            <v>0</v>
          </cell>
          <cell r="N39">
            <v>2358954</v>
          </cell>
          <cell r="O39">
            <v>27220171</v>
          </cell>
          <cell r="P39">
            <v>11113708</v>
          </cell>
          <cell r="R39">
            <v>24861217</v>
          </cell>
          <cell r="S39">
            <v>0</v>
          </cell>
          <cell r="T39">
            <v>0</v>
          </cell>
          <cell r="U39">
            <v>0</v>
          </cell>
          <cell r="V39">
            <v>2358954</v>
          </cell>
          <cell r="X39">
            <v>27220171</v>
          </cell>
          <cell r="Y39"/>
          <cell r="Z39">
            <v>27220171</v>
          </cell>
          <cell r="AA39">
            <v>11113708</v>
          </cell>
          <cell r="AB39"/>
          <cell r="AC39">
            <v>27220171</v>
          </cell>
          <cell r="AD39">
            <v>10150572.024791321</v>
          </cell>
          <cell r="AE39">
            <v>963135.97520867898</v>
          </cell>
          <cell r="AF39">
            <v>24861217</v>
          </cell>
          <cell r="AG39">
            <v>2358954</v>
          </cell>
          <cell r="AH39">
            <v>0</v>
          </cell>
          <cell r="AI39">
            <v>11113708</v>
          </cell>
          <cell r="AJ39">
            <v>233947.34616401544</v>
          </cell>
          <cell r="AK39">
            <v>1</v>
          </cell>
          <cell r="AL39">
            <v>3231364.68</v>
          </cell>
          <cell r="AM39">
            <v>3231364.68</v>
          </cell>
          <cell r="AN39">
            <v>8.9846587112540552E-3</v>
          </cell>
          <cell r="AO39">
            <v>-1179915.253384524</v>
          </cell>
          <cell r="AP39">
            <v>722791.47</v>
          </cell>
          <cell r="AQ39">
            <v>0</v>
          </cell>
          <cell r="AR39">
            <v>-1902706.723384524</v>
          </cell>
          <cell r="AS39"/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</row>
        <row r="40">
          <cell r="A40" t="str">
            <v>100701680L</v>
          </cell>
          <cell r="B40" t="str">
            <v>ROLLING HILLS HOSPITAL, LLC</v>
          </cell>
          <cell r="C40" t="str">
            <v>No</v>
          </cell>
          <cell r="D40">
            <v>1</v>
          </cell>
          <cell r="E40">
            <v>12</v>
          </cell>
          <cell r="F40">
            <v>374016</v>
          </cell>
          <cell r="G40">
            <v>43101</v>
          </cell>
          <cell r="H40">
            <v>43465</v>
          </cell>
          <cell r="I40">
            <v>1</v>
          </cell>
          <cell r="J40">
            <v>21121634</v>
          </cell>
          <cell r="K40">
            <v>5487066</v>
          </cell>
          <cell r="L40">
            <v>0</v>
          </cell>
          <cell r="M40">
            <v>0</v>
          </cell>
          <cell r="N40">
            <v>0</v>
          </cell>
          <cell r="O40">
            <v>26608700</v>
          </cell>
          <cell r="P40">
            <v>18448226</v>
          </cell>
          <cell r="Q40"/>
          <cell r="R40">
            <v>21121634</v>
          </cell>
          <cell r="S40">
            <v>5487066</v>
          </cell>
          <cell r="T40">
            <v>0</v>
          </cell>
          <cell r="U40">
            <v>0</v>
          </cell>
          <cell r="V40">
            <v>0</v>
          </cell>
          <cell r="W40"/>
          <cell r="X40">
            <v>26608700</v>
          </cell>
          <cell r="Y40"/>
          <cell r="Z40">
            <v>26608700</v>
          </cell>
          <cell r="AA40">
            <v>18448226</v>
          </cell>
          <cell r="AB40"/>
          <cell r="AC40">
            <v>26608700</v>
          </cell>
          <cell r="AD40">
            <v>18448226</v>
          </cell>
          <cell r="AE40">
            <v>0</v>
          </cell>
          <cell r="AF40">
            <v>26608700</v>
          </cell>
          <cell r="AG40">
            <v>0</v>
          </cell>
          <cell r="AH40">
            <v>0</v>
          </cell>
          <cell r="AI40">
            <v>18448226</v>
          </cell>
          <cell r="AJ40">
            <v>388341.45310763881</v>
          </cell>
          <cell r="AK40">
            <v>1</v>
          </cell>
          <cell r="AL40">
            <v>521175.03999999998</v>
          </cell>
          <cell r="AM40">
            <v>521175.03999999998</v>
          </cell>
          <cell r="AN40">
            <v>1.4491028797233064E-3</v>
          </cell>
          <cell r="AO40">
            <v>-141648.31649106287</v>
          </cell>
          <cell r="AP40">
            <v>116576.4</v>
          </cell>
          <cell r="AQ40">
            <v>0</v>
          </cell>
          <cell r="AR40">
            <v>-258224.71649106286</v>
          </cell>
          <cell r="AS40"/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</row>
        <row r="41">
          <cell r="A41" t="str">
            <v>100699570A</v>
          </cell>
          <cell r="B41" t="str">
            <v>SAINT FRANCIS HOSPITAL</v>
          </cell>
          <cell r="C41" t="str">
            <v>Yes</v>
          </cell>
          <cell r="D41">
            <v>1</v>
          </cell>
          <cell r="E41">
            <v>12</v>
          </cell>
          <cell r="F41">
            <v>370091</v>
          </cell>
          <cell r="G41">
            <v>42917</v>
          </cell>
          <cell r="H41">
            <v>43281</v>
          </cell>
          <cell r="I41">
            <v>1</v>
          </cell>
          <cell r="J41">
            <v>351632810</v>
          </cell>
          <cell r="K41">
            <v>1407038015</v>
          </cell>
          <cell r="L41">
            <v>99472179</v>
          </cell>
          <cell r="M41">
            <v>1205374755</v>
          </cell>
          <cell r="N41">
            <v>170713902</v>
          </cell>
          <cell r="O41">
            <v>3462920758</v>
          </cell>
          <cell r="P41">
            <v>1073829554</v>
          </cell>
          <cell r="R41">
            <v>351632810</v>
          </cell>
          <cell r="S41">
            <v>1407038015</v>
          </cell>
          <cell r="T41">
            <v>99472179</v>
          </cell>
          <cell r="U41">
            <v>1205374755</v>
          </cell>
          <cell r="V41">
            <v>170713902</v>
          </cell>
          <cell r="X41">
            <v>3234231661</v>
          </cell>
          <cell r="Y41"/>
          <cell r="Z41">
            <v>3462920758</v>
          </cell>
          <cell r="AA41">
            <v>1073829554</v>
          </cell>
          <cell r="AB41"/>
          <cell r="AC41">
            <v>3234231661</v>
          </cell>
          <cell r="AD41">
            <v>576198247.86459649</v>
          </cell>
          <cell r="AE41">
            <v>426716281.45028692</v>
          </cell>
          <cell r="AF41">
            <v>1858143004</v>
          </cell>
          <cell r="AG41">
            <v>1376088657</v>
          </cell>
          <cell r="AH41">
            <v>0</v>
          </cell>
          <cell r="AI41">
            <v>1002914529.3148834</v>
          </cell>
          <cell r="AJ41">
            <v>21111693.105716798</v>
          </cell>
          <cell r="AK41">
            <v>1</v>
          </cell>
          <cell r="AL41">
            <v>108934756.19514328</v>
          </cell>
          <cell r="AM41">
            <v>69849410.356624991</v>
          </cell>
          <cell r="AN41">
            <v>0.19421302619319647</v>
          </cell>
          <cell r="AO41">
            <v>61971543.964972533</v>
          </cell>
          <cell r="AP41">
            <v>15623912.18</v>
          </cell>
          <cell r="AQ41">
            <v>0</v>
          </cell>
          <cell r="AR41">
            <v>46347631.784972534</v>
          </cell>
          <cell r="AS41"/>
          <cell r="AT41">
            <v>39085345.838518292</v>
          </cell>
          <cell r="AU41">
            <v>0.14404855365247202</v>
          </cell>
          <cell r="AV41">
            <v>3586819.340102396</v>
          </cell>
          <cell r="AW41">
            <v>2284351.63</v>
          </cell>
          <cell r="AX41">
            <v>0</v>
          </cell>
          <cell r="AY41">
            <v>1302467.7101023961</v>
          </cell>
        </row>
        <row r="42">
          <cell r="A42" t="str">
            <v>200031310A</v>
          </cell>
          <cell r="B42" t="str">
            <v>SAINT FRANCIS HOSPITAL SOUTH</v>
          </cell>
          <cell r="C42" t="str">
            <v>Yes</v>
          </cell>
          <cell r="D42">
            <v>1</v>
          </cell>
          <cell r="E42">
            <v>12</v>
          </cell>
          <cell r="F42">
            <v>370218</v>
          </cell>
          <cell r="G42">
            <v>42917</v>
          </cell>
          <cell r="H42">
            <v>43281</v>
          </cell>
          <cell r="I42">
            <v>1</v>
          </cell>
          <cell r="J42">
            <v>24235957</v>
          </cell>
          <cell r="K42">
            <v>87856093</v>
          </cell>
          <cell r="L42">
            <v>11916938</v>
          </cell>
          <cell r="M42">
            <v>176723840</v>
          </cell>
          <cell r="N42">
            <v>44286479</v>
          </cell>
          <cell r="O42">
            <v>350672181</v>
          </cell>
          <cell r="P42">
            <v>117435416</v>
          </cell>
          <cell r="R42">
            <v>24235957</v>
          </cell>
          <cell r="S42">
            <v>87856093</v>
          </cell>
          <cell r="T42">
            <v>11916938</v>
          </cell>
          <cell r="U42">
            <v>176723840</v>
          </cell>
          <cell r="V42">
            <v>44286479</v>
          </cell>
          <cell r="X42">
            <v>345019307</v>
          </cell>
          <cell r="Y42"/>
          <cell r="Z42">
            <v>350672181</v>
          </cell>
          <cell r="AA42">
            <v>117435416</v>
          </cell>
          <cell r="AB42"/>
          <cell r="AC42">
            <v>345019307</v>
          </cell>
          <cell r="AD42">
            <v>41528948.923151128</v>
          </cell>
          <cell r="AE42">
            <v>74013395.297124252</v>
          </cell>
          <cell r="AF42">
            <v>124008988</v>
          </cell>
          <cell r="AG42">
            <v>221010319</v>
          </cell>
          <cell r="AH42">
            <v>0</v>
          </cell>
          <cell r="AI42">
            <v>115542344.22027537</v>
          </cell>
          <cell r="AJ42">
            <v>2432205.7768570664</v>
          </cell>
          <cell r="AK42">
            <v>1</v>
          </cell>
          <cell r="AL42">
            <v>9607306.9432622362</v>
          </cell>
          <cell r="AM42">
            <v>4260529.4266249994</v>
          </cell>
          <cell r="AN42">
            <v>1.1846203266503657E-2</v>
          </cell>
          <cell r="AO42">
            <v>5478119.2465431392</v>
          </cell>
          <cell r="AP42">
            <v>952994.98</v>
          </cell>
          <cell r="AQ42">
            <v>0</v>
          </cell>
          <cell r="AR42">
            <v>4525124.2665431388</v>
          </cell>
          <cell r="AS42"/>
          <cell r="AT42">
            <v>5346777.5166372368</v>
          </cell>
          <cell r="AU42">
            <v>1.9705481720827672E-2</v>
          </cell>
          <cell r="AV42">
            <v>727731.00152609427</v>
          </cell>
          <cell r="AW42">
            <v>312493.59000000003</v>
          </cell>
          <cell r="AX42">
            <v>0</v>
          </cell>
          <cell r="AY42">
            <v>415237.41152609425</v>
          </cell>
        </row>
        <row r="43">
          <cell r="A43" t="str">
            <v>200702430B</v>
          </cell>
          <cell r="B43" t="str">
            <v>SAINT FRANCIS HOSPITAL VINITA (CRAIG GENERAL HOSPITAL)</v>
          </cell>
          <cell r="C43" t="str">
            <v>Yes</v>
          </cell>
          <cell r="D43">
            <v>1</v>
          </cell>
          <cell r="E43">
            <v>12</v>
          </cell>
          <cell r="F43">
            <v>370237</v>
          </cell>
          <cell r="G43">
            <v>42917</v>
          </cell>
          <cell r="H43">
            <v>43281</v>
          </cell>
          <cell r="I43">
            <v>1</v>
          </cell>
          <cell r="J43">
            <v>5633690</v>
          </cell>
          <cell r="K43">
            <v>7207787</v>
          </cell>
          <cell r="L43">
            <v>1937722</v>
          </cell>
          <cell r="M43">
            <v>27412361</v>
          </cell>
          <cell r="N43">
            <v>15284057</v>
          </cell>
          <cell r="O43">
            <v>62823774</v>
          </cell>
          <cell r="P43">
            <v>14731612</v>
          </cell>
          <cell r="R43">
            <v>5633690</v>
          </cell>
          <cell r="S43">
            <v>7207787</v>
          </cell>
          <cell r="T43">
            <v>1937722</v>
          </cell>
          <cell r="U43">
            <v>27412361</v>
          </cell>
          <cell r="V43">
            <v>15284057</v>
          </cell>
          <cell r="X43">
            <v>57475617</v>
          </cell>
          <cell r="Y43"/>
          <cell r="Z43">
            <v>62823774</v>
          </cell>
          <cell r="AA43">
            <v>14731612</v>
          </cell>
          <cell r="AB43"/>
          <cell r="AC43">
            <v>57475617</v>
          </cell>
          <cell r="AD43">
            <v>3465589.7198851504</v>
          </cell>
          <cell r="AE43">
            <v>10011927.391783498</v>
          </cell>
          <cell r="AF43">
            <v>14779199</v>
          </cell>
          <cell r="AG43">
            <v>42696418</v>
          </cell>
          <cell r="AH43">
            <v>0</v>
          </cell>
          <cell r="AI43">
            <v>13477517.11166865</v>
          </cell>
          <cell r="AJ43">
            <v>283706.33465941227</v>
          </cell>
          <cell r="AK43">
            <v>1</v>
          </cell>
          <cell r="AL43">
            <v>1910167.0264736945</v>
          </cell>
          <cell r="AM43">
            <v>432882.87312499998</v>
          </cell>
          <cell r="AN43">
            <v>1.2036106296040888E-3</v>
          </cell>
          <cell r="AO43">
            <v>398745.73441637593</v>
          </cell>
          <cell r="AP43">
            <v>96827.22</v>
          </cell>
          <cell r="AQ43">
            <v>0</v>
          </cell>
          <cell r="AR43">
            <v>301918.5144163759</v>
          </cell>
          <cell r="AS43"/>
          <cell r="AT43">
            <v>1477284.1533486946</v>
          </cell>
          <cell r="AU43">
            <v>5.4445122860824939E-3</v>
          </cell>
          <cell r="AV43">
            <v>569071.28995210666</v>
          </cell>
          <cell r="AW43">
            <v>86340.2</v>
          </cell>
          <cell r="AX43">
            <v>0</v>
          </cell>
          <cell r="AY43">
            <v>482731.08995210665</v>
          </cell>
        </row>
        <row r="44">
          <cell r="A44" t="str">
            <v>200700900A</v>
          </cell>
          <cell r="B44" t="str">
            <v>SAINT FRANCIS HOSPITAL MUSKOGEE INC (MUSKOGEE REGIONAL MEDICAL CENTER)</v>
          </cell>
          <cell r="C44" t="str">
            <v>Yes</v>
          </cell>
          <cell r="D44">
            <v>1</v>
          </cell>
          <cell r="E44">
            <v>12</v>
          </cell>
          <cell r="F44">
            <v>370025</v>
          </cell>
          <cell r="G44">
            <v>42917</v>
          </cell>
          <cell r="H44">
            <v>43281</v>
          </cell>
          <cell r="I44">
            <v>1</v>
          </cell>
          <cell r="J44">
            <v>55109587</v>
          </cell>
          <cell r="K44">
            <v>192378881</v>
          </cell>
          <cell r="L44">
            <v>12270120</v>
          </cell>
          <cell r="M44">
            <v>187341740</v>
          </cell>
          <cell r="N44">
            <v>46091999</v>
          </cell>
          <cell r="O44">
            <v>493192327</v>
          </cell>
          <cell r="P44">
            <v>121520034</v>
          </cell>
          <cell r="R44">
            <v>55109587</v>
          </cell>
          <cell r="S44">
            <v>192378881</v>
          </cell>
          <cell r="T44">
            <v>12270120</v>
          </cell>
          <cell r="U44">
            <v>187341740</v>
          </cell>
          <cell r="V44">
            <v>46091999</v>
          </cell>
          <cell r="X44">
            <v>493192327</v>
          </cell>
          <cell r="Y44"/>
          <cell r="Z44">
            <v>493192327</v>
          </cell>
          <cell r="AA44">
            <v>121520034</v>
          </cell>
          <cell r="AB44"/>
          <cell r="AC44">
            <v>493192327</v>
          </cell>
          <cell r="AD44">
            <v>64003170.198452801</v>
          </cell>
          <cell r="AE44">
            <v>57516863.801547192</v>
          </cell>
          <cell r="AF44">
            <v>259758588</v>
          </cell>
          <cell r="AG44">
            <v>233433739</v>
          </cell>
          <cell r="AH44">
            <v>0</v>
          </cell>
          <cell r="AI44">
            <v>121520034</v>
          </cell>
          <cell r="AJ44">
            <v>2558038.186720483</v>
          </cell>
          <cell r="AK44">
            <v>1</v>
          </cell>
          <cell r="AL44">
            <v>20293656.189361405</v>
          </cell>
          <cell r="AM44">
            <v>9965569.3386250008</v>
          </cell>
          <cell r="AN44">
            <v>2.7708800534046632E-2</v>
          </cell>
          <cell r="AO44">
            <v>7887616.6335944412</v>
          </cell>
          <cell r="AP44">
            <v>2229097.9900000002</v>
          </cell>
          <cell r="AQ44">
            <v>0</v>
          </cell>
          <cell r="AR44">
            <v>5658518.643594441</v>
          </cell>
          <cell r="AS44"/>
          <cell r="AT44">
            <v>10328086.850736404</v>
          </cell>
          <cell r="AU44">
            <v>3.8064035022034579E-2</v>
          </cell>
          <cell r="AV44">
            <v>2114186.7719023814</v>
          </cell>
          <cell r="AW44">
            <v>603627.31000000006</v>
          </cell>
          <cell r="AX44">
            <v>0</v>
          </cell>
          <cell r="AY44">
            <v>1510559.4619023814</v>
          </cell>
        </row>
        <row r="45">
          <cell r="A45" t="str">
            <v>200196450C</v>
          </cell>
          <cell r="B45" t="str">
            <v>SEMINOLE HMA LLC</v>
          </cell>
          <cell r="C45" t="str">
            <v>Yes</v>
          </cell>
          <cell r="D45">
            <v>1</v>
          </cell>
          <cell r="E45">
            <v>12</v>
          </cell>
          <cell r="F45">
            <v>370229</v>
          </cell>
          <cell r="G45">
            <v>42826</v>
          </cell>
          <cell r="H45">
            <v>43190</v>
          </cell>
          <cell r="I45">
            <v>1</v>
          </cell>
          <cell r="J45">
            <v>1301478</v>
          </cell>
          <cell r="K45">
            <v>5022779</v>
          </cell>
          <cell r="L45">
            <v>933467</v>
          </cell>
          <cell r="M45">
            <v>35782244</v>
          </cell>
          <cell r="N45">
            <v>14473027</v>
          </cell>
          <cell r="O45">
            <v>58134183</v>
          </cell>
          <cell r="P45">
            <v>13045323</v>
          </cell>
          <cell r="Q45"/>
          <cell r="R45">
            <v>1301478</v>
          </cell>
          <cell r="S45">
            <v>5022779</v>
          </cell>
          <cell r="T45">
            <v>933467</v>
          </cell>
          <cell r="U45">
            <v>35782244</v>
          </cell>
          <cell r="V45">
            <v>14473027</v>
          </cell>
          <cell r="W45"/>
          <cell r="X45">
            <v>57512995</v>
          </cell>
          <cell r="Y45"/>
          <cell r="Z45">
            <v>58134183</v>
          </cell>
          <cell r="AA45">
            <v>13045323</v>
          </cell>
          <cell r="AB45"/>
          <cell r="AC45">
            <v>57512995</v>
          </cell>
          <cell r="AD45">
            <v>1628634.8055300268</v>
          </cell>
          <cell r="AE45">
            <v>11277293.475467488</v>
          </cell>
          <cell r="AF45">
            <v>7257724</v>
          </cell>
          <cell r="AG45">
            <v>50255271</v>
          </cell>
          <cell r="AH45">
            <v>0</v>
          </cell>
          <cell r="AI45">
            <v>12905928.280997515</v>
          </cell>
          <cell r="AJ45">
            <v>271674.1947082362</v>
          </cell>
          <cell r="AK45">
            <v>1</v>
          </cell>
          <cell r="AL45">
            <v>2388407.5123749999</v>
          </cell>
          <cell r="AM45">
            <v>245039.43237499997</v>
          </cell>
          <cell r="AN45">
            <v>6.813207077230269E-4</v>
          </cell>
          <cell r="AO45">
            <v>244790.57348862529</v>
          </cell>
          <cell r="AP45">
            <v>54810.41</v>
          </cell>
          <cell r="AQ45">
            <v>0</v>
          </cell>
          <cell r="AR45">
            <v>189980.16348862529</v>
          </cell>
          <cell r="AS45"/>
          <cell r="AT45">
            <v>2143368.08</v>
          </cell>
          <cell r="AU45">
            <v>7.8993562739466984E-3</v>
          </cell>
          <cell r="AV45">
            <v>476453.74779335206</v>
          </cell>
          <cell r="AW45">
            <v>125269.62</v>
          </cell>
          <cell r="AX45">
            <v>0</v>
          </cell>
          <cell r="AY45">
            <v>351184.12779335206</v>
          </cell>
        </row>
        <row r="46">
          <cell r="A46" t="str">
            <v>100697950B</v>
          </cell>
          <cell r="B46" t="str">
            <v>SOUTHWESTERN MEDICAL CENTER</v>
          </cell>
          <cell r="C46" t="str">
            <v>Yes</v>
          </cell>
          <cell r="D46">
            <v>1</v>
          </cell>
          <cell r="E46">
            <v>12</v>
          </cell>
          <cell r="F46">
            <v>370097</v>
          </cell>
          <cell r="G46">
            <v>43040</v>
          </cell>
          <cell r="H46">
            <v>43404</v>
          </cell>
          <cell r="I46">
            <v>1</v>
          </cell>
          <cell r="J46">
            <v>40336293</v>
          </cell>
          <cell r="K46">
            <v>121891639</v>
          </cell>
          <cell r="L46">
            <v>3633334</v>
          </cell>
          <cell r="M46">
            <v>163754245</v>
          </cell>
          <cell r="N46">
            <v>25265517</v>
          </cell>
          <cell r="O46">
            <v>387204880</v>
          </cell>
          <cell r="P46">
            <v>84917747</v>
          </cell>
          <cell r="R46">
            <v>40336293</v>
          </cell>
          <cell r="S46">
            <v>121891639</v>
          </cell>
          <cell r="T46">
            <v>3633334</v>
          </cell>
          <cell r="U46">
            <v>163754245</v>
          </cell>
          <cell r="V46">
            <v>25265517</v>
          </cell>
          <cell r="X46">
            <v>354881028</v>
          </cell>
          <cell r="Y46"/>
          <cell r="Z46">
            <v>387204880</v>
          </cell>
          <cell r="AA46">
            <v>84917747</v>
          </cell>
          <cell r="AB46"/>
          <cell r="AC46">
            <v>354881028</v>
          </cell>
          <cell r="AD46">
            <v>36374967.751666002</v>
          </cell>
          <cell r="AE46">
            <v>41453848.225043587</v>
          </cell>
          <cell r="AF46">
            <v>165861266</v>
          </cell>
          <cell r="AG46">
            <v>189019762</v>
          </cell>
          <cell r="AH46">
            <v>0</v>
          </cell>
          <cell r="AI46">
            <v>77828815.976709574</v>
          </cell>
          <cell r="AJ46">
            <v>1638323.136871936</v>
          </cell>
          <cell r="AK46">
            <v>1</v>
          </cell>
          <cell r="AL46">
            <v>6925633.4601298776</v>
          </cell>
          <cell r="AM46">
            <v>2880058.1901249997</v>
          </cell>
          <cell r="AN46">
            <v>8.0078674087708246E-3</v>
          </cell>
          <cell r="AO46">
            <v>5239272.8744543465</v>
          </cell>
          <cell r="AP46">
            <v>644211.25</v>
          </cell>
          <cell r="AQ46">
            <v>0</v>
          </cell>
          <cell r="AR46">
            <v>4595061.6244543465</v>
          </cell>
          <cell r="AS46"/>
          <cell r="AT46">
            <v>4045575.2700048774</v>
          </cell>
          <cell r="AU46">
            <v>1.4909917101516523E-2</v>
          </cell>
          <cell r="AV46">
            <v>65501.027006226686</v>
          </cell>
          <cell r="AW46">
            <v>236444.54</v>
          </cell>
          <cell r="AX46">
            <v>0</v>
          </cell>
          <cell r="AY46">
            <v>-170943.51299377333</v>
          </cell>
        </row>
        <row r="47">
          <cell r="A47" t="str">
            <v>100699540A</v>
          </cell>
          <cell r="B47" t="str">
            <v>SSM HEALTH ST. ANTHONY HOSPITAL-OKC</v>
          </cell>
          <cell r="C47" t="str">
            <v>Yes</v>
          </cell>
          <cell r="D47">
            <v>1</v>
          </cell>
          <cell r="E47">
            <v>12</v>
          </cell>
          <cell r="F47">
            <v>370037</v>
          </cell>
          <cell r="G47">
            <v>43101</v>
          </cell>
          <cell r="H47">
            <v>43465</v>
          </cell>
          <cell r="I47">
            <v>1</v>
          </cell>
          <cell r="J47">
            <v>1216421766</v>
          </cell>
          <cell r="K47">
            <v>0</v>
          </cell>
          <cell r="L47">
            <v>0</v>
          </cell>
          <cell r="M47">
            <v>0</v>
          </cell>
          <cell r="N47">
            <v>1555846479</v>
          </cell>
          <cell r="O47">
            <v>2688217019</v>
          </cell>
          <cell r="P47">
            <v>550169408</v>
          </cell>
          <cell r="Q47"/>
          <cell r="R47">
            <v>1216421766</v>
          </cell>
          <cell r="S47">
            <v>0</v>
          </cell>
          <cell r="T47">
            <v>0</v>
          </cell>
          <cell r="U47">
            <v>0</v>
          </cell>
          <cell r="V47">
            <v>1555846479</v>
          </cell>
          <cell r="W47"/>
          <cell r="X47">
            <v>2772268245</v>
          </cell>
          <cell r="Y47"/>
          <cell r="Z47">
            <v>2688217019</v>
          </cell>
          <cell r="AA47">
            <v>550169408</v>
          </cell>
          <cell r="AB47"/>
          <cell r="AC47">
            <v>2772268245</v>
          </cell>
          <cell r="AD47">
            <v>248952386.71150401</v>
          </cell>
          <cell r="AE47">
            <v>318418911.211541</v>
          </cell>
          <cell r="AF47">
            <v>1216421766</v>
          </cell>
          <cell r="AG47">
            <v>1555846479</v>
          </cell>
          <cell r="AH47">
            <v>0</v>
          </cell>
          <cell r="AI47">
            <v>567371297.92304504</v>
          </cell>
          <cell r="AJ47">
            <v>11943359.44751557</v>
          </cell>
          <cell r="AK47">
            <v>1</v>
          </cell>
          <cell r="AL47">
            <v>42023320.980917372</v>
          </cell>
          <cell r="AM47">
            <v>22497215.168499995</v>
          </cell>
          <cell r="AN47">
            <v>6.2552457014112176E-2</v>
          </cell>
          <cell r="AO47">
            <v>30496234.237681746</v>
          </cell>
          <cell r="AP47">
            <v>5032175.82</v>
          </cell>
          <cell r="AQ47">
            <v>0</v>
          </cell>
          <cell r="AR47">
            <v>25464058.417681746</v>
          </cell>
          <cell r="AS47"/>
          <cell r="AT47">
            <v>19526105.812417377</v>
          </cell>
          <cell r="AU47">
            <v>7.19632189610038E-2</v>
          </cell>
          <cell r="AV47">
            <v>4988069.983799886</v>
          </cell>
          <cell r="AW47">
            <v>1141207.55</v>
          </cell>
          <cell r="AX47">
            <v>0</v>
          </cell>
          <cell r="AY47">
            <v>3846862.4337998861</v>
          </cell>
        </row>
        <row r="48">
          <cell r="A48" t="str">
            <v>200310990A</v>
          </cell>
          <cell r="B48" t="str">
            <v>ST JOHN BROKEN ARROW, INC</v>
          </cell>
          <cell r="C48" t="str">
            <v>Yes</v>
          </cell>
          <cell r="D48">
            <v>1</v>
          </cell>
          <cell r="E48">
            <v>12</v>
          </cell>
          <cell r="F48">
            <v>370235</v>
          </cell>
          <cell r="G48">
            <v>43101</v>
          </cell>
          <cell r="H48">
            <v>43465</v>
          </cell>
          <cell r="I48">
            <v>1</v>
          </cell>
          <cell r="J48">
            <v>3835426</v>
          </cell>
          <cell r="K48">
            <v>71226343</v>
          </cell>
          <cell r="L48">
            <v>2376951</v>
          </cell>
          <cell r="M48">
            <v>133358082</v>
          </cell>
          <cell r="N48">
            <v>40406999</v>
          </cell>
          <cell r="O48">
            <v>251203801</v>
          </cell>
          <cell r="P48">
            <v>62396816</v>
          </cell>
          <cell r="Q48"/>
          <cell r="R48">
            <v>3835426</v>
          </cell>
          <cell r="S48">
            <v>71226343</v>
          </cell>
          <cell r="T48">
            <v>2376951</v>
          </cell>
          <cell r="U48">
            <v>133358082</v>
          </cell>
          <cell r="V48">
            <v>40406999</v>
          </cell>
          <cell r="W48"/>
          <cell r="X48">
            <v>251203801</v>
          </cell>
          <cell r="Y48"/>
          <cell r="Z48">
            <v>251203801</v>
          </cell>
          <cell r="AA48">
            <v>62396816</v>
          </cell>
          <cell r="AB48"/>
          <cell r="AC48">
            <v>251203801</v>
          </cell>
          <cell r="AD48">
            <v>19235097.334834993</v>
          </cell>
          <cell r="AE48">
            <v>43161718.665165007</v>
          </cell>
          <cell r="AF48">
            <v>77438720</v>
          </cell>
          <cell r="AG48">
            <v>173765081</v>
          </cell>
          <cell r="AH48">
            <v>0</v>
          </cell>
          <cell r="AI48">
            <v>62396816</v>
          </cell>
          <cell r="AJ48">
            <v>1313474.2708989994</v>
          </cell>
          <cell r="AK48">
            <v>1</v>
          </cell>
          <cell r="AL48">
            <v>3763306.5202500396</v>
          </cell>
          <cell r="AM48">
            <v>344321.19024999999</v>
          </cell>
          <cell r="AN48">
            <v>9.5736900282298904E-4</v>
          </cell>
          <cell r="AO48">
            <v>168618.86778409718</v>
          </cell>
          <cell r="AP48">
            <v>77017.740000000005</v>
          </cell>
          <cell r="AQ48">
            <v>0</v>
          </cell>
          <cell r="AR48">
            <v>91601.127784097174</v>
          </cell>
          <cell r="AS48"/>
          <cell r="AT48">
            <v>3418985.3300000397</v>
          </cell>
          <cell r="AU48">
            <v>1.2600627707895853E-2</v>
          </cell>
          <cell r="AV48">
            <v>586796.68200721033</v>
          </cell>
          <cell r="AW48">
            <v>199823.35</v>
          </cell>
          <cell r="AX48">
            <v>0</v>
          </cell>
          <cell r="AY48">
            <v>386973.33200721035</v>
          </cell>
        </row>
        <row r="49">
          <cell r="A49" t="str">
            <v>100699400A</v>
          </cell>
          <cell r="B49" t="str">
            <v>ST JOHN MED CTR</v>
          </cell>
          <cell r="C49" t="str">
            <v>Yes</v>
          </cell>
          <cell r="D49">
            <v>1</v>
          </cell>
          <cell r="E49">
            <v>12</v>
          </cell>
          <cell r="F49">
            <v>370114</v>
          </cell>
          <cell r="G49">
            <v>43009</v>
          </cell>
          <cell r="H49">
            <v>43373</v>
          </cell>
          <cell r="I49">
            <v>1</v>
          </cell>
          <cell r="J49">
            <v>211433702</v>
          </cell>
          <cell r="K49">
            <v>958212891</v>
          </cell>
          <cell r="L49">
            <v>0</v>
          </cell>
          <cell r="M49">
            <v>767442898</v>
          </cell>
          <cell r="N49">
            <v>0</v>
          </cell>
          <cell r="O49">
            <v>1937089491</v>
          </cell>
          <cell r="P49">
            <v>549044335</v>
          </cell>
          <cell r="R49">
            <v>211433702</v>
          </cell>
          <cell r="S49">
            <v>958212891</v>
          </cell>
          <cell r="T49">
            <v>0</v>
          </cell>
          <cell r="U49">
            <v>767442898</v>
          </cell>
          <cell r="V49">
            <v>0</v>
          </cell>
          <cell r="X49">
            <v>1937089491</v>
          </cell>
          <cell r="Y49"/>
          <cell r="Z49">
            <v>1937089491</v>
          </cell>
          <cell r="AA49">
            <v>549044335</v>
          </cell>
          <cell r="AB49"/>
          <cell r="AC49">
            <v>1937089491</v>
          </cell>
          <cell r="AD49">
            <v>331522027.67213333</v>
          </cell>
          <cell r="AE49">
            <v>217522307.32786667</v>
          </cell>
          <cell r="AF49">
            <v>1169646593</v>
          </cell>
          <cell r="AG49">
            <v>767442898</v>
          </cell>
          <cell r="AH49">
            <v>0</v>
          </cell>
          <cell r="AI49">
            <v>549044335</v>
          </cell>
          <cell r="AJ49">
            <v>11557570.623561161</v>
          </cell>
          <cell r="AK49">
            <v>1</v>
          </cell>
          <cell r="AL49">
            <v>36497669.913300671</v>
          </cell>
          <cell r="AM49">
            <v>26477014.892499998</v>
          </cell>
          <cell r="AN49">
            <v>7.3618104441837084E-2</v>
          </cell>
          <cell r="AO49">
            <v>14343607.856332123</v>
          </cell>
          <cell r="AP49">
            <v>5922377.2000000002</v>
          </cell>
          <cell r="AQ49">
            <v>0</v>
          </cell>
          <cell r="AR49">
            <v>8421230.656332124</v>
          </cell>
          <cell r="AS49"/>
          <cell r="AT49">
            <v>10020655.020800672</v>
          </cell>
          <cell r="AU49">
            <v>3.6930998854670487E-2</v>
          </cell>
          <cell r="AV49">
            <v>2918013.3626576518</v>
          </cell>
          <cell r="AW49">
            <v>585659.39</v>
          </cell>
          <cell r="AX49">
            <v>0</v>
          </cell>
          <cell r="AY49">
            <v>2332353.9726576516</v>
          </cell>
        </row>
        <row r="50">
          <cell r="A50" t="str">
            <v>200106410A</v>
          </cell>
          <cell r="B50" t="str">
            <v>ST JOHN OWASSO</v>
          </cell>
          <cell r="C50" t="str">
            <v>Yes</v>
          </cell>
          <cell r="D50">
            <v>1</v>
          </cell>
          <cell r="E50">
            <v>12</v>
          </cell>
          <cell r="F50">
            <v>370227</v>
          </cell>
          <cell r="G50">
            <v>43101</v>
          </cell>
          <cell r="H50">
            <v>43465</v>
          </cell>
          <cell r="I50">
            <v>1</v>
          </cell>
          <cell r="J50">
            <v>3606779</v>
          </cell>
          <cell r="K50">
            <v>21356911</v>
          </cell>
          <cell r="L50">
            <v>2656758</v>
          </cell>
          <cell r="M50">
            <v>69632377</v>
          </cell>
          <cell r="N50">
            <v>36318230</v>
          </cell>
          <cell r="O50">
            <v>133571055</v>
          </cell>
          <cell r="P50">
            <v>37893934</v>
          </cell>
          <cell r="R50">
            <v>3606779</v>
          </cell>
          <cell r="S50">
            <v>21356911</v>
          </cell>
          <cell r="T50">
            <v>2656758</v>
          </cell>
          <cell r="U50">
            <v>69632377</v>
          </cell>
          <cell r="V50">
            <v>36318230</v>
          </cell>
          <cell r="X50">
            <v>133571055</v>
          </cell>
          <cell r="Y50"/>
          <cell r="Z50">
            <v>133571055</v>
          </cell>
          <cell r="AA50">
            <v>37893934</v>
          </cell>
          <cell r="AB50"/>
          <cell r="AC50">
            <v>133571055</v>
          </cell>
          <cell r="AD50">
            <v>7835885.0543063544</v>
          </cell>
          <cell r="AE50">
            <v>30058048.945693649</v>
          </cell>
          <cell r="AF50">
            <v>27620448</v>
          </cell>
          <cell r="AG50">
            <v>105950607</v>
          </cell>
          <cell r="AH50">
            <v>0</v>
          </cell>
          <cell r="AI50">
            <v>37893934</v>
          </cell>
          <cell r="AJ50">
            <v>797680.24272496218</v>
          </cell>
          <cell r="AK50">
            <v>1</v>
          </cell>
          <cell r="AL50">
            <v>2883078.5094752051</v>
          </cell>
          <cell r="AM50">
            <v>1014174.635</v>
          </cell>
          <cell r="AN50">
            <v>2.8198652493427799E-3</v>
          </cell>
          <cell r="AO50">
            <v>2232379.9689267972</v>
          </cell>
          <cell r="AP50">
            <v>226850.53</v>
          </cell>
          <cell r="AQ50">
            <v>0</v>
          </cell>
          <cell r="AR50">
            <v>2005529.4389267971</v>
          </cell>
          <cell r="AS50"/>
          <cell r="AT50">
            <v>1868903.8744752049</v>
          </cell>
          <cell r="AU50">
            <v>6.8878218743646689E-3</v>
          </cell>
          <cell r="AV50">
            <v>205578.68656977834</v>
          </cell>
          <cell r="AW50">
            <v>109228.5</v>
          </cell>
          <cell r="AX50">
            <v>0</v>
          </cell>
          <cell r="AY50">
            <v>96350.186569778336</v>
          </cell>
        </row>
        <row r="51">
          <cell r="A51" t="str">
            <v>200682470A</v>
          </cell>
          <cell r="B51" t="str">
            <v>ST. JOHN REHABILITATION HOSPITAL, AN AFFILIATE OF</v>
          </cell>
          <cell r="C51" t="str">
            <v>No</v>
          </cell>
          <cell r="D51">
            <v>1</v>
          </cell>
          <cell r="E51">
            <v>12</v>
          </cell>
          <cell r="F51">
            <v>373034</v>
          </cell>
          <cell r="G51">
            <v>43009</v>
          </cell>
          <cell r="H51">
            <v>43373</v>
          </cell>
          <cell r="I51">
            <v>1</v>
          </cell>
          <cell r="J51">
            <v>16041133</v>
          </cell>
          <cell r="K51">
            <v>14420442</v>
          </cell>
          <cell r="L51">
            <v>0</v>
          </cell>
          <cell r="M51">
            <v>0</v>
          </cell>
          <cell r="N51">
            <v>0</v>
          </cell>
          <cell r="O51">
            <v>30461575</v>
          </cell>
          <cell r="P51">
            <v>19178230</v>
          </cell>
          <cell r="R51">
            <v>16041133</v>
          </cell>
          <cell r="S51">
            <v>14420442</v>
          </cell>
          <cell r="T51">
            <v>0</v>
          </cell>
          <cell r="U51">
            <v>0</v>
          </cell>
          <cell r="V51">
            <v>0</v>
          </cell>
          <cell r="X51">
            <v>30461575</v>
          </cell>
          <cell r="Y51"/>
          <cell r="Z51">
            <v>30461575</v>
          </cell>
          <cell r="AA51">
            <v>19178230</v>
          </cell>
          <cell r="AB51"/>
          <cell r="AC51">
            <v>30461575</v>
          </cell>
          <cell r="AD51">
            <v>19178230</v>
          </cell>
          <cell r="AE51">
            <v>0</v>
          </cell>
          <cell r="AF51">
            <v>30461575</v>
          </cell>
          <cell r="AG51">
            <v>0</v>
          </cell>
          <cell r="AH51">
            <v>0</v>
          </cell>
          <cell r="AI51">
            <v>19178230</v>
          </cell>
          <cell r="AJ51">
            <v>403708.28643537388</v>
          </cell>
          <cell r="AK51">
            <v>1</v>
          </cell>
          <cell r="AL51">
            <v>362152.41</v>
          </cell>
          <cell r="AM51">
            <v>362152.41</v>
          </cell>
          <cell r="AN51">
            <v>1.0069478772999864E-3</v>
          </cell>
          <cell r="AO51">
            <v>103053.05712194147</v>
          </cell>
          <cell r="AP51">
            <v>81006.23</v>
          </cell>
          <cell r="AQ51">
            <v>0</v>
          </cell>
          <cell r="AR51">
            <v>22046.827121941475</v>
          </cell>
          <cell r="AS51"/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</row>
        <row r="52">
          <cell r="A52" t="str">
            <v>100690020A</v>
          </cell>
          <cell r="B52" t="str">
            <v>ST MARY'S REGIONAL CTR</v>
          </cell>
          <cell r="C52" t="str">
            <v>Yes</v>
          </cell>
          <cell r="D52">
            <v>1</v>
          </cell>
          <cell r="E52">
            <v>12</v>
          </cell>
          <cell r="F52">
            <v>370026</v>
          </cell>
          <cell r="G52">
            <v>43101</v>
          </cell>
          <cell r="H52">
            <v>43465</v>
          </cell>
          <cell r="I52">
            <v>1</v>
          </cell>
          <cell r="J52">
            <v>72325385</v>
          </cell>
          <cell r="K52">
            <v>183054089</v>
          </cell>
          <cell r="L52">
            <v>13385220</v>
          </cell>
          <cell r="M52">
            <v>261717816</v>
          </cell>
          <cell r="N52">
            <v>27808556</v>
          </cell>
          <cell r="O52">
            <v>558291066</v>
          </cell>
          <cell r="P52">
            <v>115822658</v>
          </cell>
          <cell r="Q52"/>
          <cell r="R52">
            <v>72325385</v>
          </cell>
          <cell r="S52">
            <v>183054089</v>
          </cell>
          <cell r="T52">
            <v>13385220</v>
          </cell>
          <cell r="U52">
            <v>261717816</v>
          </cell>
          <cell r="V52">
            <v>27808556</v>
          </cell>
          <cell r="W52"/>
          <cell r="X52">
            <v>558291066</v>
          </cell>
          <cell r="Y52"/>
          <cell r="Z52">
            <v>558291066</v>
          </cell>
          <cell r="AA52">
            <v>115822658</v>
          </cell>
          <cell r="AB52"/>
          <cell r="AC52">
            <v>558291066</v>
          </cell>
          <cell r="AD52">
            <v>55757727.700476319</v>
          </cell>
          <cell r="AE52">
            <v>60064930.299523689</v>
          </cell>
          <cell r="AF52">
            <v>268764694</v>
          </cell>
          <cell r="AG52">
            <v>289526372</v>
          </cell>
          <cell r="AH52">
            <v>0</v>
          </cell>
          <cell r="AI52">
            <v>115822658</v>
          </cell>
          <cell r="AJ52">
            <v>2438106.4775826731</v>
          </cell>
          <cell r="AK52">
            <v>1</v>
          </cell>
          <cell r="AL52">
            <v>4768717.6003194973</v>
          </cell>
          <cell r="AM52">
            <v>2132508.1459999997</v>
          </cell>
          <cell r="AN52">
            <v>5.9293393931566804E-3</v>
          </cell>
          <cell r="AO52">
            <v>2511480.2029707199</v>
          </cell>
          <cell r="AP52">
            <v>476999.3</v>
          </cell>
          <cell r="AQ52">
            <v>0</v>
          </cell>
          <cell r="AR52">
            <v>2034480.9029707198</v>
          </cell>
          <cell r="AS52"/>
          <cell r="AT52">
            <v>2636209.454319498</v>
          </cell>
          <cell r="AU52">
            <v>9.7157170001413509E-3</v>
          </cell>
          <cell r="AV52">
            <v>648823.91593794804</v>
          </cell>
          <cell r="AW52">
            <v>154073.84</v>
          </cell>
          <cell r="AX52">
            <v>0</v>
          </cell>
          <cell r="AY52">
            <v>494750.07593794807</v>
          </cell>
        </row>
        <row r="53">
          <cell r="A53" t="str">
            <v>100740840B</v>
          </cell>
          <cell r="B53" t="str">
            <v>SSM HEALTH ST. ANTHONY HOSPITAL-SHAWNEE</v>
          </cell>
          <cell r="C53" t="str">
            <v>Yes</v>
          </cell>
          <cell r="D53">
            <v>1</v>
          </cell>
          <cell r="E53">
            <v>12</v>
          </cell>
          <cell r="F53">
            <v>370149</v>
          </cell>
          <cell r="G53">
            <v>43101</v>
          </cell>
          <cell r="H53">
            <v>43465</v>
          </cell>
          <cell r="I53">
            <v>1</v>
          </cell>
          <cell r="J53">
            <v>86417972</v>
          </cell>
          <cell r="K53">
            <v>0</v>
          </cell>
          <cell r="L53">
            <v>0</v>
          </cell>
          <cell r="M53">
            <v>0</v>
          </cell>
          <cell r="N53">
            <v>348974322</v>
          </cell>
          <cell r="O53">
            <v>425419392</v>
          </cell>
          <cell r="P53">
            <v>127636701</v>
          </cell>
          <cell r="R53">
            <v>86417972</v>
          </cell>
          <cell r="S53">
            <v>0</v>
          </cell>
          <cell r="T53">
            <v>0</v>
          </cell>
          <cell r="U53">
            <v>0</v>
          </cell>
          <cell r="V53">
            <v>348974322</v>
          </cell>
          <cell r="X53">
            <v>435392294</v>
          </cell>
          <cell r="Y53"/>
          <cell r="Z53">
            <v>425419392</v>
          </cell>
          <cell r="AA53">
            <v>127636701</v>
          </cell>
          <cell r="AB53"/>
          <cell r="AC53">
            <v>435392294</v>
          </cell>
          <cell r="AD53">
            <v>25927602.409789473</v>
          </cell>
          <cell r="AE53">
            <v>104701224.32451721</v>
          </cell>
          <cell r="AF53">
            <v>86417972</v>
          </cell>
          <cell r="AG53">
            <v>348974322</v>
          </cell>
          <cell r="AH53">
            <v>0</v>
          </cell>
          <cell r="AI53">
            <v>130628826.73430669</v>
          </cell>
          <cell r="AJ53">
            <v>2749781.3823262267</v>
          </cell>
          <cell r="AK53">
            <v>1</v>
          </cell>
          <cell r="AL53">
            <v>10216875.083313312</v>
          </cell>
          <cell r="AM53">
            <v>3442680.4373750002</v>
          </cell>
          <cell r="AN53">
            <v>9.5722123142489811E-3</v>
          </cell>
          <cell r="AO53">
            <v>6330692.0775351105</v>
          </cell>
          <cell r="AP53">
            <v>770058.57</v>
          </cell>
          <cell r="AQ53">
            <v>0</v>
          </cell>
          <cell r="AR53">
            <v>5560633.5075351102</v>
          </cell>
          <cell r="AS53"/>
          <cell r="AT53">
            <v>6774194.6459383117</v>
          </cell>
          <cell r="AU53">
            <v>2.4966209712952773E-2</v>
          </cell>
          <cell r="AV53">
            <v>300652.67378224165</v>
          </cell>
          <cell r="AW53">
            <v>395919.3</v>
          </cell>
          <cell r="AX53">
            <v>0</v>
          </cell>
          <cell r="AY53">
            <v>-95266.626217758341</v>
          </cell>
        </row>
        <row r="54">
          <cell r="A54" t="str">
            <v>200006260A</v>
          </cell>
          <cell r="B54" t="str">
            <v>TULSA SPINE HOSPITAL</v>
          </cell>
          <cell r="C54" t="str">
            <v>Yes</v>
          </cell>
          <cell r="D54">
            <v>1</v>
          </cell>
          <cell r="E54">
            <v>12</v>
          </cell>
          <cell r="F54">
            <v>370216</v>
          </cell>
          <cell r="G54">
            <v>43101</v>
          </cell>
          <cell r="H54">
            <v>43465</v>
          </cell>
          <cell r="I54">
            <v>1</v>
          </cell>
          <cell r="J54">
            <v>3198600</v>
          </cell>
          <cell r="K54">
            <v>94754133</v>
          </cell>
          <cell r="L54">
            <v>13635</v>
          </cell>
          <cell r="M54">
            <v>224512874</v>
          </cell>
          <cell r="N54">
            <v>4083850</v>
          </cell>
          <cell r="O54">
            <v>326563092</v>
          </cell>
          <cell r="P54">
            <v>65207008</v>
          </cell>
          <cell r="Q54"/>
          <cell r="R54">
            <v>3198600</v>
          </cell>
          <cell r="S54">
            <v>94754133</v>
          </cell>
          <cell r="T54">
            <v>13635</v>
          </cell>
          <cell r="U54">
            <v>224512874</v>
          </cell>
          <cell r="V54">
            <v>4083850</v>
          </cell>
          <cell r="W54"/>
          <cell r="X54">
            <v>326563092</v>
          </cell>
          <cell r="Y54"/>
          <cell r="Z54">
            <v>326563092</v>
          </cell>
          <cell r="AA54">
            <v>65207008</v>
          </cell>
          <cell r="AB54"/>
          <cell r="AC54">
            <v>326563092</v>
          </cell>
          <cell r="AD54">
            <v>19561591.307773825</v>
          </cell>
          <cell r="AE54">
            <v>45645416.692226171</v>
          </cell>
          <cell r="AF54">
            <v>97966368</v>
          </cell>
          <cell r="AG54">
            <v>228596724</v>
          </cell>
          <cell r="AH54">
            <v>0</v>
          </cell>
          <cell r="AI54">
            <v>65207008</v>
          </cell>
          <cell r="AJ54">
            <v>1372629.7715304131</v>
          </cell>
          <cell r="AK54">
            <v>1</v>
          </cell>
          <cell r="AL54">
            <v>7958541.0116250096</v>
          </cell>
          <cell r="AM54">
            <v>598768.95162499999</v>
          </cell>
          <cell r="AN54">
            <v>1.6648491303203866E-3</v>
          </cell>
          <cell r="AO54">
            <v>212440.10024780987</v>
          </cell>
          <cell r="AP54">
            <v>133932.60999999999</v>
          </cell>
          <cell r="AQ54">
            <v>0</v>
          </cell>
          <cell r="AR54">
            <v>78507.490247809881</v>
          </cell>
          <cell r="AS54"/>
          <cell r="AT54">
            <v>7359772.0600000098</v>
          </cell>
          <cell r="AU54">
            <v>2.7124347954728661E-2</v>
          </cell>
          <cell r="AV54">
            <v>1390169.2838630446</v>
          </cell>
          <cell r="AW54">
            <v>430143.5</v>
          </cell>
          <cell r="AX54">
            <v>0</v>
          </cell>
          <cell r="AY54">
            <v>960025.78386304458</v>
          </cell>
        </row>
        <row r="55">
          <cell r="A55" t="str">
            <v>200028650A</v>
          </cell>
          <cell r="B55" t="str">
            <v>VALIR REHABILITATION HOSPITAL OF OKC</v>
          </cell>
          <cell r="C55" t="str">
            <v>No</v>
          </cell>
          <cell r="D55">
            <v>1</v>
          </cell>
          <cell r="E55">
            <v>12</v>
          </cell>
          <cell r="F55">
            <v>373025</v>
          </cell>
          <cell r="G55">
            <v>43101</v>
          </cell>
          <cell r="H55">
            <v>43465</v>
          </cell>
          <cell r="I55">
            <v>1</v>
          </cell>
          <cell r="J55">
            <v>14568458</v>
          </cell>
          <cell r="K55">
            <v>10750739</v>
          </cell>
          <cell r="L55">
            <v>0</v>
          </cell>
          <cell r="M55">
            <v>722511</v>
          </cell>
          <cell r="N55">
            <v>0</v>
          </cell>
          <cell r="O55">
            <v>26041708</v>
          </cell>
          <cell r="P55">
            <v>14261414</v>
          </cell>
          <cell r="R55">
            <v>14568458</v>
          </cell>
          <cell r="S55">
            <v>10750739</v>
          </cell>
          <cell r="T55">
            <v>0</v>
          </cell>
          <cell r="U55">
            <v>722511</v>
          </cell>
          <cell r="V55">
            <v>0</v>
          </cell>
          <cell r="X55">
            <v>26041708</v>
          </cell>
          <cell r="Y55"/>
          <cell r="Z55">
            <v>26041708</v>
          </cell>
          <cell r="AA55">
            <v>14261414</v>
          </cell>
          <cell r="AB55"/>
          <cell r="AC55">
            <v>26041708</v>
          </cell>
          <cell r="AD55">
            <v>13865739.933976604</v>
          </cell>
          <cell r="AE55">
            <v>395674.06602339598</v>
          </cell>
          <cell r="AF55">
            <v>25319197</v>
          </cell>
          <cell r="AG55">
            <v>722511</v>
          </cell>
          <cell r="AH55">
            <v>0</v>
          </cell>
          <cell r="AI55">
            <v>14261414</v>
          </cell>
          <cell r="AJ55">
            <v>300207.63167849433</v>
          </cell>
          <cell r="AK55">
            <v>1</v>
          </cell>
          <cell r="AL55">
            <v>2776214.54</v>
          </cell>
          <cell r="AM55">
            <v>2776214.54</v>
          </cell>
          <cell r="AN55">
            <v>7.7191349851361158E-3</v>
          </cell>
          <cell r="AO55">
            <v>1369624.4525229018</v>
          </cell>
          <cell r="AP55">
            <v>620983.51</v>
          </cell>
          <cell r="AQ55">
            <v>0</v>
          </cell>
          <cell r="AR55">
            <v>748640.94252290181</v>
          </cell>
          <cell r="AS55"/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</row>
        <row r="56">
          <cell r="A56" t="str">
            <v>200673510G</v>
          </cell>
          <cell r="B56" t="str">
            <v>WILLOW CREST HOSPITAL</v>
          </cell>
          <cell r="C56" t="str">
            <v>No</v>
          </cell>
          <cell r="D56">
            <v>1</v>
          </cell>
          <cell r="E56">
            <v>12</v>
          </cell>
          <cell r="F56">
            <v>374017</v>
          </cell>
          <cell r="G56">
            <v>43101</v>
          </cell>
          <cell r="H56">
            <v>43465</v>
          </cell>
          <cell r="I56">
            <v>1</v>
          </cell>
          <cell r="J56">
            <v>11168370</v>
          </cell>
          <cell r="K56">
            <v>5278350</v>
          </cell>
          <cell r="L56">
            <v>0</v>
          </cell>
          <cell r="M56">
            <v>0</v>
          </cell>
          <cell r="N56">
            <v>0</v>
          </cell>
          <cell r="O56">
            <v>16446720</v>
          </cell>
          <cell r="P56">
            <v>11316098</v>
          </cell>
          <cell r="Q56"/>
          <cell r="R56">
            <v>11168370</v>
          </cell>
          <cell r="S56">
            <v>5278350</v>
          </cell>
          <cell r="T56">
            <v>0</v>
          </cell>
          <cell r="U56">
            <v>0</v>
          </cell>
          <cell r="V56">
            <v>0</v>
          </cell>
          <cell r="W56"/>
          <cell r="X56">
            <v>16446720</v>
          </cell>
          <cell r="Y56"/>
          <cell r="Z56">
            <v>16446720</v>
          </cell>
          <cell r="AA56">
            <v>11316098</v>
          </cell>
          <cell r="AB56"/>
          <cell r="AC56">
            <v>16446720</v>
          </cell>
          <cell r="AD56">
            <v>11316098</v>
          </cell>
          <cell r="AE56">
            <v>0</v>
          </cell>
          <cell r="AF56">
            <v>16446720</v>
          </cell>
          <cell r="AG56">
            <v>0</v>
          </cell>
          <cell r="AH56">
            <v>0</v>
          </cell>
          <cell r="AI56">
            <v>11316098</v>
          </cell>
          <cell r="AJ56">
            <v>238207.72473344835</v>
          </cell>
          <cell r="AK56">
            <v>1</v>
          </cell>
          <cell r="AL56">
            <v>1085146.54</v>
          </cell>
          <cell r="AM56">
            <v>1085146.54</v>
          </cell>
          <cell r="AN56">
            <v>3.0171993195141928E-3</v>
          </cell>
          <cell r="AO56">
            <v>-568346.94491083524</v>
          </cell>
          <cell r="AP56">
            <v>242725.52</v>
          </cell>
          <cell r="AQ56">
            <v>0</v>
          </cell>
          <cell r="AR56">
            <v>-811072.46491083526</v>
          </cell>
          <cell r="AS56"/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</row>
        <row r="57">
          <cell r="A57" t="str">
            <v>200019120A</v>
          </cell>
          <cell r="B57" t="str">
            <v>WOODWARD HEALTH SYSTEM LLC</v>
          </cell>
          <cell r="C57" t="str">
            <v>Yes</v>
          </cell>
          <cell r="D57">
            <v>1</v>
          </cell>
          <cell r="E57">
            <v>12</v>
          </cell>
          <cell r="F57">
            <v>370002</v>
          </cell>
          <cell r="G57">
            <v>42887</v>
          </cell>
          <cell r="H57">
            <v>43251</v>
          </cell>
          <cell r="I57">
            <v>1</v>
          </cell>
          <cell r="J57">
            <v>5313347</v>
          </cell>
          <cell r="K57">
            <v>38643128</v>
          </cell>
          <cell r="L57">
            <v>0</v>
          </cell>
          <cell r="M57">
            <v>123997604</v>
          </cell>
          <cell r="N57">
            <v>17982312</v>
          </cell>
          <cell r="O57">
            <v>190981988</v>
          </cell>
          <cell r="P57">
            <v>39891009</v>
          </cell>
          <cell r="R57">
            <v>5313347</v>
          </cell>
          <cell r="S57">
            <v>38643128</v>
          </cell>
          <cell r="T57">
            <v>0</v>
          </cell>
          <cell r="U57">
            <v>123997604</v>
          </cell>
          <cell r="V57">
            <v>17982312</v>
          </cell>
          <cell r="X57">
            <v>185936391</v>
          </cell>
          <cell r="Y57"/>
          <cell r="Z57">
            <v>190981988</v>
          </cell>
          <cell r="AA57">
            <v>39891009</v>
          </cell>
          <cell r="AB57"/>
          <cell r="AC57">
            <v>185936391</v>
          </cell>
          <cell r="AD57">
            <v>9181327.2979087159</v>
          </cell>
          <cell r="AE57">
            <v>29655791.974347048</v>
          </cell>
          <cell r="AF57">
            <v>43956475</v>
          </cell>
          <cell r="AG57">
            <v>141979916</v>
          </cell>
          <cell r="AH57">
            <v>0</v>
          </cell>
          <cell r="AI57">
            <v>38837119.272255763</v>
          </cell>
          <cell r="AJ57">
            <v>817534.61458584073</v>
          </cell>
          <cell r="AK57">
            <v>1</v>
          </cell>
          <cell r="AL57">
            <v>2781698.6640220433</v>
          </cell>
          <cell r="AM57">
            <v>803777.34087499988</v>
          </cell>
          <cell r="AN57">
            <v>2.2348653905572761E-3</v>
          </cell>
          <cell r="AO57">
            <v>1792392.8857643188</v>
          </cell>
          <cell r="AP57">
            <v>179788.87</v>
          </cell>
          <cell r="AQ57">
            <v>0</v>
          </cell>
          <cell r="AR57">
            <v>1612604.0157643189</v>
          </cell>
          <cell r="AS57"/>
          <cell r="AT57">
            <v>1977921.3231470436</v>
          </cell>
          <cell r="AU57">
            <v>7.2896043190932248E-3</v>
          </cell>
          <cell r="AV57">
            <v>653586.88381399692</v>
          </cell>
          <cell r="AW57">
            <v>115600.05</v>
          </cell>
          <cell r="AX57">
            <v>0</v>
          </cell>
          <cell r="AY57">
            <v>537986.83381399687</v>
          </cell>
        </row>
        <row r="58">
          <cell r="A58"/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  <cell r="AR58"/>
          <cell r="AS58"/>
          <cell r="AT58"/>
          <cell r="AU58"/>
          <cell r="AV58"/>
          <cell r="AW58"/>
          <cell r="AX58"/>
          <cell r="AY58"/>
        </row>
        <row r="59">
          <cell r="A59"/>
          <cell r="B59" t="str">
            <v>Private Taxed (Included above)</v>
          </cell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V59"/>
          <cell r="AW59"/>
          <cell r="AX59"/>
          <cell r="AY59"/>
        </row>
        <row r="60">
          <cell r="A60" t="str">
            <v>200285100B</v>
          </cell>
          <cell r="B60" t="str">
            <v>MEADOWLAKE CHILD/ADOLESCENT ACUTE LEVEL 2 (INTEGRIS BASS BEHAVIORAL)</v>
          </cell>
          <cell r="C60" t="str">
            <v>No</v>
          </cell>
          <cell r="D60">
            <v>1</v>
          </cell>
          <cell r="E60">
            <v>12</v>
          </cell>
          <cell r="F60">
            <v>370016</v>
          </cell>
          <cell r="G60">
            <v>42917</v>
          </cell>
          <cell r="H60">
            <v>43281</v>
          </cell>
          <cell r="I60">
            <v>1</v>
          </cell>
          <cell r="J60">
            <v>42985784</v>
          </cell>
          <cell r="K60">
            <v>121715983</v>
          </cell>
          <cell r="L60">
            <v>0</v>
          </cell>
          <cell r="M60">
            <v>244765495</v>
          </cell>
          <cell r="N60">
            <v>0</v>
          </cell>
          <cell r="O60">
            <v>416634573</v>
          </cell>
          <cell r="P60">
            <v>93149030</v>
          </cell>
          <cell r="R60">
            <v>42985784</v>
          </cell>
          <cell r="S60">
            <v>121715983</v>
          </cell>
          <cell r="T60">
            <v>0</v>
          </cell>
          <cell r="U60">
            <v>244765495</v>
          </cell>
          <cell r="V60">
            <v>0</v>
          </cell>
          <cell r="W60"/>
          <cell r="X60">
            <v>409467262</v>
          </cell>
          <cell r="Y60"/>
          <cell r="Z60">
            <v>416634573</v>
          </cell>
          <cell r="AA60">
            <v>93149030</v>
          </cell>
          <cell r="AB60"/>
          <cell r="AC60">
            <v>409467262</v>
          </cell>
          <cell r="AD60">
            <v>36823179.902873807</v>
          </cell>
          <cell r="AE60">
            <v>54723419.308555201</v>
          </cell>
          <cell r="AF60">
            <v>164701767</v>
          </cell>
          <cell r="AG60">
            <v>244765495</v>
          </cell>
          <cell r="AH60">
            <v>0</v>
          </cell>
          <cell r="AI60">
            <v>0</v>
          </cell>
          <cell r="AJ60">
            <v>0</v>
          </cell>
          <cell r="AK60">
            <v>1</v>
          </cell>
          <cell r="AL60">
            <v>1917775.28</v>
          </cell>
          <cell r="AM60">
            <v>1917775.28</v>
          </cell>
          <cell r="AN60">
            <v>5.3322846790785881E-3</v>
          </cell>
          <cell r="AO60">
            <v>363239.73131355183</v>
          </cell>
          <cell r="AP60">
            <v>428967.87</v>
          </cell>
          <cell r="AQ60">
            <v>0</v>
          </cell>
          <cell r="AR60">
            <v>-65728.138686448161</v>
          </cell>
          <cell r="AS60"/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</row>
        <row r="61">
          <cell r="A61" t="str">
            <v>200285100C</v>
          </cell>
          <cell r="B61" t="str">
            <v>MEADOWLAKE CHILD/ADOLESCENT DUAL ACUTE LEVEL 2 (INTEGRIS BASS BEHAVIORAL)</v>
          </cell>
          <cell r="C61" t="str">
            <v>No</v>
          </cell>
          <cell r="D61">
            <v>1</v>
          </cell>
          <cell r="E61">
            <v>12</v>
          </cell>
          <cell r="F61">
            <v>370016</v>
          </cell>
          <cell r="G61">
            <v>42917</v>
          </cell>
          <cell r="H61">
            <v>43281</v>
          </cell>
          <cell r="I61">
            <v>1</v>
          </cell>
          <cell r="J61">
            <v>42985784</v>
          </cell>
          <cell r="K61">
            <v>121715983</v>
          </cell>
          <cell r="L61">
            <v>0</v>
          </cell>
          <cell r="M61">
            <v>244765495</v>
          </cell>
          <cell r="N61">
            <v>0</v>
          </cell>
          <cell r="O61">
            <v>416634573</v>
          </cell>
          <cell r="P61">
            <v>93149030</v>
          </cell>
          <cell r="R61">
            <v>42985784</v>
          </cell>
          <cell r="S61">
            <v>121715983</v>
          </cell>
          <cell r="T61">
            <v>0</v>
          </cell>
          <cell r="U61">
            <v>244765495</v>
          </cell>
          <cell r="V61">
            <v>0</v>
          </cell>
          <cell r="W61"/>
          <cell r="X61">
            <v>409467262</v>
          </cell>
          <cell r="Y61"/>
          <cell r="Z61">
            <v>416634573</v>
          </cell>
          <cell r="AA61">
            <v>93149030</v>
          </cell>
          <cell r="AB61"/>
          <cell r="AC61">
            <v>409467262</v>
          </cell>
          <cell r="AD61">
            <v>36823179.902873807</v>
          </cell>
          <cell r="AE61">
            <v>54723419.308555201</v>
          </cell>
          <cell r="AF61">
            <v>164701767</v>
          </cell>
          <cell r="AG61">
            <v>244765495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485087.20999999996</v>
          </cell>
          <cell r="AM61">
            <v>485087.20999999996</v>
          </cell>
          <cell r="AN61">
            <v>1.3487623523335734E-3</v>
          </cell>
          <cell r="AO61">
            <v>2309424.6509087388</v>
          </cell>
          <cell r="AP61">
            <v>108504.28</v>
          </cell>
          <cell r="AQ61">
            <v>0</v>
          </cell>
          <cell r="AR61">
            <v>2200920.370908739</v>
          </cell>
          <cell r="AS61"/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</row>
        <row r="62">
          <cell r="A62" t="str">
            <v>100697950M</v>
          </cell>
          <cell r="B62" t="str">
            <v>SOUTHWESTERN MEDICAL CENTER LLC</v>
          </cell>
          <cell r="C62" t="str">
            <v>No</v>
          </cell>
          <cell r="D62">
            <v>1</v>
          </cell>
          <cell r="E62">
            <v>12</v>
          </cell>
          <cell r="F62">
            <v>370097</v>
          </cell>
          <cell r="G62">
            <v>43040</v>
          </cell>
          <cell r="H62">
            <v>43404</v>
          </cell>
          <cell r="I62">
            <v>1</v>
          </cell>
          <cell r="J62">
            <v>40336293</v>
          </cell>
          <cell r="K62">
            <v>121891639</v>
          </cell>
          <cell r="L62">
            <v>3633334</v>
          </cell>
          <cell r="M62">
            <v>163754245</v>
          </cell>
          <cell r="N62">
            <v>25265517</v>
          </cell>
          <cell r="O62">
            <v>387204880</v>
          </cell>
          <cell r="P62">
            <v>84917747</v>
          </cell>
          <cell r="R62">
            <v>40336293</v>
          </cell>
          <cell r="S62">
            <v>121891639</v>
          </cell>
          <cell r="T62">
            <v>3633334</v>
          </cell>
          <cell r="U62">
            <v>163754245</v>
          </cell>
          <cell r="V62">
            <v>25265517</v>
          </cell>
          <cell r="W62"/>
          <cell r="X62">
            <v>354881028</v>
          </cell>
          <cell r="Y62"/>
          <cell r="Z62">
            <v>387204880</v>
          </cell>
          <cell r="AA62">
            <v>84917747</v>
          </cell>
          <cell r="AB62"/>
          <cell r="AC62">
            <v>354881028</v>
          </cell>
          <cell r="AD62">
            <v>36374967.751666002</v>
          </cell>
          <cell r="AE62">
            <v>41453848.225043587</v>
          </cell>
          <cell r="AF62">
            <v>165861266</v>
          </cell>
          <cell r="AG62">
            <v>189019762</v>
          </cell>
          <cell r="AH62">
            <v>0</v>
          </cell>
          <cell r="AI62">
            <v>0</v>
          </cell>
          <cell r="AJ62">
            <v>0</v>
          </cell>
          <cell r="AK62">
            <v>1</v>
          </cell>
          <cell r="AL62">
            <v>2600832.4699999997</v>
          </cell>
          <cell r="AM62">
            <v>2600832.4699999997</v>
          </cell>
          <cell r="AN62">
            <v>7.2314933231546925E-3</v>
          </cell>
          <cell r="AO62">
            <v>1149108.4313615663</v>
          </cell>
          <cell r="AP62">
            <v>581754.06000000006</v>
          </cell>
          <cell r="AQ62">
            <v>0</v>
          </cell>
          <cell r="AR62">
            <v>567354.37136156624</v>
          </cell>
          <cell r="AS62"/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</row>
        <row r="63">
          <cell r="A63" t="str">
            <v>100738360O</v>
          </cell>
          <cell r="B63" t="str">
            <v>PARKSIDE PSYCHIATRIC HOSPITAL &amp; CLINIC</v>
          </cell>
          <cell r="C63" t="str">
            <v>No</v>
          </cell>
          <cell r="D63">
            <v>1</v>
          </cell>
          <cell r="E63">
            <v>12</v>
          </cell>
          <cell r="F63">
            <v>374021</v>
          </cell>
          <cell r="G63">
            <v>43101</v>
          </cell>
          <cell r="H63">
            <v>43465</v>
          </cell>
          <cell r="I63">
            <v>1</v>
          </cell>
          <cell r="J63">
            <v>24861217</v>
          </cell>
          <cell r="K63">
            <v>0</v>
          </cell>
          <cell r="L63">
            <v>0</v>
          </cell>
          <cell r="M63">
            <v>0</v>
          </cell>
          <cell r="N63">
            <v>2358954</v>
          </cell>
          <cell r="O63">
            <v>27220171</v>
          </cell>
          <cell r="P63">
            <v>11113708</v>
          </cell>
          <cell r="R63">
            <v>24861217</v>
          </cell>
          <cell r="S63">
            <v>0</v>
          </cell>
          <cell r="T63">
            <v>0</v>
          </cell>
          <cell r="U63">
            <v>0</v>
          </cell>
          <cell r="V63">
            <v>2358954</v>
          </cell>
          <cell r="W63"/>
          <cell r="X63">
            <v>27220171</v>
          </cell>
          <cell r="Y63"/>
          <cell r="Z63">
            <v>27220171</v>
          </cell>
          <cell r="AA63">
            <v>11113708</v>
          </cell>
          <cell r="AB63"/>
          <cell r="AC63">
            <v>27220171</v>
          </cell>
          <cell r="AD63">
            <v>10150572.024791321</v>
          </cell>
          <cell r="AE63">
            <v>963135.97520867898</v>
          </cell>
          <cell r="AF63">
            <v>24861217</v>
          </cell>
          <cell r="AG63">
            <v>2358954</v>
          </cell>
          <cell r="AH63">
            <v>0</v>
          </cell>
          <cell r="AI63">
            <v>0</v>
          </cell>
          <cell r="AJ63">
            <v>0</v>
          </cell>
          <cell r="AK63">
            <v>1</v>
          </cell>
          <cell r="AL63">
            <v>2718954.41</v>
          </cell>
          <cell r="AM63">
            <v>2718954.41</v>
          </cell>
          <cell r="AN63">
            <v>7.5599258655352792E-3</v>
          </cell>
          <cell r="AO63">
            <v>-165594.04873271889</v>
          </cell>
          <cell r="AP63">
            <v>608175.56999999995</v>
          </cell>
          <cell r="AQ63">
            <v>0</v>
          </cell>
          <cell r="AR63">
            <v>-773769.61873271887</v>
          </cell>
          <cell r="AS63"/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</row>
        <row r="64">
          <cell r="A64" t="str">
            <v>100699540L</v>
          </cell>
          <cell r="B64" t="str">
            <v>SSM HEALTH ST. ANTHONY SOUTH-JSOP (POSITIVE OUTCOMES RTC)</v>
          </cell>
          <cell r="C64" t="str">
            <v>No</v>
          </cell>
          <cell r="D64">
            <v>1</v>
          </cell>
          <cell r="E64">
            <v>12</v>
          </cell>
          <cell r="F64">
            <v>370037</v>
          </cell>
          <cell r="G64">
            <v>43101</v>
          </cell>
          <cell r="H64">
            <v>43465</v>
          </cell>
          <cell r="I64">
            <v>1</v>
          </cell>
          <cell r="J64">
            <v>1216421766</v>
          </cell>
          <cell r="K64">
            <v>0</v>
          </cell>
          <cell r="L64">
            <v>0</v>
          </cell>
          <cell r="M64">
            <v>0</v>
          </cell>
          <cell r="N64">
            <v>1555846479</v>
          </cell>
          <cell r="O64">
            <v>2688217019</v>
          </cell>
          <cell r="P64">
            <v>550169408</v>
          </cell>
          <cell r="R64">
            <v>1216421766</v>
          </cell>
          <cell r="S64">
            <v>0</v>
          </cell>
          <cell r="T64">
            <v>0</v>
          </cell>
          <cell r="U64">
            <v>0</v>
          </cell>
          <cell r="V64">
            <v>1555846479</v>
          </cell>
          <cell r="W64"/>
          <cell r="X64">
            <v>2772268245</v>
          </cell>
          <cell r="Y64"/>
          <cell r="Z64">
            <v>2688217019</v>
          </cell>
          <cell r="AA64">
            <v>550169408</v>
          </cell>
          <cell r="AB64"/>
          <cell r="AC64">
            <v>2772268245</v>
          </cell>
          <cell r="AD64">
            <v>248952386.71150401</v>
          </cell>
          <cell r="AE64">
            <v>318418911.211541</v>
          </cell>
          <cell r="AF64">
            <v>1216421766</v>
          </cell>
          <cell r="AG64">
            <v>1555846479</v>
          </cell>
          <cell r="AH64">
            <v>0</v>
          </cell>
          <cell r="AI64">
            <v>0</v>
          </cell>
          <cell r="AJ64">
            <v>0</v>
          </cell>
          <cell r="AK64">
            <v>1</v>
          </cell>
          <cell r="AL64">
            <v>3281621.81</v>
          </cell>
          <cell r="AM64">
            <v>3281621.81</v>
          </cell>
          <cell r="AN64">
            <v>9.1243963161278963E-3</v>
          </cell>
          <cell r="AO64">
            <v>172214.89750404301</v>
          </cell>
          <cell r="AP64">
            <v>734032.98</v>
          </cell>
          <cell r="AQ64">
            <v>0</v>
          </cell>
          <cell r="AR64">
            <v>-561818.08249595691</v>
          </cell>
          <cell r="AS64"/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</row>
        <row r="65">
          <cell r="A65" t="str">
            <v>100699540K</v>
          </cell>
          <cell r="B65" t="str">
            <v>SSM HEALTH BEHAVIORAL HEALTH-OKC-RTC ACCENTS (ST ANTHONY HOSPITAL)</v>
          </cell>
          <cell r="C65" t="str">
            <v>No</v>
          </cell>
          <cell r="D65">
            <v>1</v>
          </cell>
          <cell r="E65">
            <v>12</v>
          </cell>
          <cell r="F65">
            <v>370037</v>
          </cell>
          <cell r="G65">
            <v>43101</v>
          </cell>
          <cell r="H65">
            <v>43465</v>
          </cell>
          <cell r="I65">
            <v>1</v>
          </cell>
          <cell r="J65">
            <v>1216421766</v>
          </cell>
          <cell r="K65">
            <v>0</v>
          </cell>
          <cell r="L65">
            <v>0</v>
          </cell>
          <cell r="M65">
            <v>0</v>
          </cell>
          <cell r="N65">
            <v>1555846479</v>
          </cell>
          <cell r="O65">
            <v>2688217019</v>
          </cell>
          <cell r="P65">
            <v>550169408</v>
          </cell>
          <cell r="R65">
            <v>1216421766</v>
          </cell>
          <cell r="S65">
            <v>0</v>
          </cell>
          <cell r="T65">
            <v>0</v>
          </cell>
          <cell r="U65">
            <v>0</v>
          </cell>
          <cell r="V65">
            <v>1555846479</v>
          </cell>
          <cell r="W65"/>
          <cell r="X65">
            <v>2772268245</v>
          </cell>
          <cell r="Y65"/>
          <cell r="Z65">
            <v>2688217019</v>
          </cell>
          <cell r="AA65">
            <v>550169408</v>
          </cell>
          <cell r="AB65"/>
          <cell r="AC65">
            <v>2772268245</v>
          </cell>
          <cell r="AD65">
            <v>248952386.71150401</v>
          </cell>
          <cell r="AE65">
            <v>318418911.211541</v>
          </cell>
          <cell r="AF65">
            <v>1216421766</v>
          </cell>
          <cell r="AG65">
            <v>1555846479</v>
          </cell>
          <cell r="AH65">
            <v>0</v>
          </cell>
          <cell r="AI65">
            <v>0</v>
          </cell>
          <cell r="AJ65">
            <v>0</v>
          </cell>
          <cell r="AK65">
            <v>1</v>
          </cell>
          <cell r="AL65">
            <v>3701194.99</v>
          </cell>
          <cell r="AM65">
            <v>3701194.99</v>
          </cell>
          <cell r="AN65">
            <v>1.029099996505296E-2</v>
          </cell>
          <cell r="AO65">
            <v>530937.12064168497</v>
          </cell>
          <cell r="AP65">
            <v>827883.09</v>
          </cell>
          <cell r="AQ65">
            <v>0</v>
          </cell>
          <cell r="AR65">
            <v>-296945.96935831499</v>
          </cell>
          <cell r="AS65"/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</row>
        <row r="66">
          <cell r="A66" t="str">
            <v>100699540J</v>
          </cell>
          <cell r="B66" t="str">
            <v>SSM HEALTH BEHAVIORAL HEALTH-OKC-RTC-HR (ST ANTHONY HOSPITAL RTC)</v>
          </cell>
          <cell r="C66" t="str">
            <v>No</v>
          </cell>
          <cell r="D66">
            <v>1</v>
          </cell>
          <cell r="E66">
            <v>12</v>
          </cell>
          <cell r="F66">
            <v>370037</v>
          </cell>
          <cell r="G66">
            <v>43101</v>
          </cell>
          <cell r="H66">
            <v>43465</v>
          </cell>
          <cell r="I66">
            <v>1</v>
          </cell>
          <cell r="J66">
            <v>1216421766</v>
          </cell>
          <cell r="K66">
            <v>0</v>
          </cell>
          <cell r="L66">
            <v>0</v>
          </cell>
          <cell r="M66">
            <v>0</v>
          </cell>
          <cell r="N66">
            <v>1555846479</v>
          </cell>
          <cell r="O66">
            <v>2688217019</v>
          </cell>
          <cell r="P66">
            <v>550169408</v>
          </cell>
          <cell r="R66">
            <v>1216421766</v>
          </cell>
          <cell r="S66">
            <v>0</v>
          </cell>
          <cell r="T66">
            <v>0</v>
          </cell>
          <cell r="U66">
            <v>0</v>
          </cell>
          <cell r="V66">
            <v>1555846479</v>
          </cell>
          <cell r="W66"/>
          <cell r="X66">
            <v>2772268245</v>
          </cell>
          <cell r="Y66"/>
          <cell r="Z66">
            <v>2688217019</v>
          </cell>
          <cell r="AA66">
            <v>550169408</v>
          </cell>
          <cell r="AB66"/>
          <cell r="AC66">
            <v>2772268245</v>
          </cell>
          <cell r="AD66">
            <v>248952386.71150401</v>
          </cell>
          <cell r="AE66">
            <v>318418911.211541</v>
          </cell>
          <cell r="AF66">
            <v>1216421766</v>
          </cell>
          <cell r="AG66">
            <v>1555846479</v>
          </cell>
          <cell r="AH66">
            <v>0</v>
          </cell>
          <cell r="AI66">
            <v>0</v>
          </cell>
          <cell r="AJ66">
            <v>0</v>
          </cell>
          <cell r="AK66">
            <v>1</v>
          </cell>
          <cell r="AL66">
            <v>7380521.0199999996</v>
          </cell>
          <cell r="AM66">
            <v>7380521.0199999996</v>
          </cell>
          <cell r="AN66">
            <v>2.0521194307272263E-2</v>
          </cell>
          <cell r="AO66">
            <v>1022848.1313624757</v>
          </cell>
          <cell r="AP66">
            <v>1650874.53</v>
          </cell>
          <cell r="AQ66">
            <v>0</v>
          </cell>
          <cell r="AR66">
            <v>-628026.39863752434</v>
          </cell>
          <cell r="AS66"/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</row>
        <row r="67">
          <cell r="A67" t="str">
            <v>200673510E</v>
          </cell>
          <cell r="B67" t="str">
            <v>WILLOW CREST HOSPITAL</v>
          </cell>
          <cell r="C67" t="str">
            <v>No</v>
          </cell>
          <cell r="D67">
            <v>1</v>
          </cell>
          <cell r="E67">
            <v>12</v>
          </cell>
          <cell r="F67">
            <v>374017</v>
          </cell>
          <cell r="G67">
            <v>43101</v>
          </cell>
          <cell r="H67">
            <v>43465</v>
          </cell>
          <cell r="I67">
            <v>1</v>
          </cell>
          <cell r="J67">
            <v>11168370</v>
          </cell>
          <cell r="K67">
            <v>5278350</v>
          </cell>
          <cell r="L67">
            <v>0</v>
          </cell>
          <cell r="M67">
            <v>0</v>
          </cell>
          <cell r="N67">
            <v>0</v>
          </cell>
          <cell r="O67">
            <v>16446720</v>
          </cell>
          <cell r="P67">
            <v>11316098</v>
          </cell>
          <cell r="R67">
            <v>11168370</v>
          </cell>
          <cell r="S67">
            <v>5278350</v>
          </cell>
          <cell r="T67">
            <v>0</v>
          </cell>
          <cell r="U67">
            <v>0</v>
          </cell>
          <cell r="V67">
            <v>0</v>
          </cell>
          <cell r="W67"/>
          <cell r="X67">
            <v>16446720</v>
          </cell>
          <cell r="Y67"/>
          <cell r="Z67">
            <v>16446720</v>
          </cell>
          <cell r="AA67">
            <v>11316098</v>
          </cell>
          <cell r="AB67"/>
          <cell r="AC67">
            <v>16446720</v>
          </cell>
          <cell r="AD67">
            <v>11316098</v>
          </cell>
          <cell r="AE67">
            <v>0</v>
          </cell>
          <cell r="AF67">
            <v>16446720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1</v>
          </cell>
          <cell r="AL67">
            <v>4065716.81</v>
          </cell>
          <cell r="AM67">
            <v>4065716.81</v>
          </cell>
          <cell r="AN67">
            <v>1.1304535876296868E-2</v>
          </cell>
          <cell r="AO67">
            <v>-597229.1810128598</v>
          </cell>
          <cell r="AP67">
            <v>909419.31</v>
          </cell>
          <cell r="AQ67">
            <v>0</v>
          </cell>
          <cell r="AR67">
            <v>-1506648.4910128599</v>
          </cell>
          <cell r="AS67"/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</row>
        <row r="68">
          <cell r="A68" t="str">
            <v>100689250A</v>
          </cell>
          <cell r="B68" t="str">
            <v>SPENCER ACUTE LEVEL 2 (WILLOW VIEW HOSP RTC)</v>
          </cell>
          <cell r="C68" t="str">
            <v>No</v>
          </cell>
          <cell r="D68">
            <v>1</v>
          </cell>
          <cell r="E68">
            <v>12</v>
          </cell>
          <cell r="F68">
            <v>370028</v>
          </cell>
          <cell r="G68">
            <v>42917</v>
          </cell>
          <cell r="H68">
            <v>43281</v>
          </cell>
          <cell r="I68">
            <v>1</v>
          </cell>
          <cell r="J68">
            <v>467442837</v>
          </cell>
          <cell r="K68">
            <v>1955127468</v>
          </cell>
          <cell r="L68">
            <v>11999515</v>
          </cell>
          <cell r="M68">
            <v>1684729930</v>
          </cell>
          <cell r="N68">
            <v>51392020</v>
          </cell>
          <cell r="O68">
            <v>4230415522</v>
          </cell>
          <cell r="P68">
            <v>873315711</v>
          </cell>
          <cell r="R68">
            <v>467442837</v>
          </cell>
          <cell r="S68">
            <v>1955127468</v>
          </cell>
          <cell r="T68">
            <v>11999515</v>
          </cell>
          <cell r="U68">
            <v>1684729930</v>
          </cell>
          <cell r="V68">
            <v>51392020</v>
          </cell>
          <cell r="W68"/>
          <cell r="X68">
            <v>4170691770</v>
          </cell>
          <cell r="Y68"/>
          <cell r="Z68">
            <v>4230415522</v>
          </cell>
          <cell r="AA68">
            <v>873315711</v>
          </cell>
          <cell r="AB68"/>
          <cell r="AC68">
            <v>4170691770</v>
          </cell>
          <cell r="AD68">
            <v>502586108.21455902</v>
          </cell>
          <cell r="AE68">
            <v>358400390.52006775</v>
          </cell>
          <cell r="AF68">
            <v>2434569820</v>
          </cell>
          <cell r="AG68">
            <v>1736121950</v>
          </cell>
          <cell r="AH68">
            <v>0</v>
          </cell>
          <cell r="AI68">
            <v>0</v>
          </cell>
          <cell r="AJ68">
            <v>0</v>
          </cell>
          <cell r="AK68">
            <v>1</v>
          </cell>
          <cell r="AL68">
            <v>3521145.7</v>
          </cell>
          <cell r="AM68">
            <v>3521145.7</v>
          </cell>
          <cell r="AN68">
            <v>9.790381315642702E-3</v>
          </cell>
          <cell r="AO68">
            <v>-844336.89956281113</v>
          </cell>
          <cell r="AP68">
            <v>787609.67</v>
          </cell>
          <cell r="AQ68">
            <v>0</v>
          </cell>
          <cell r="AR68">
            <v>-1631946.5695628112</v>
          </cell>
          <cell r="AS68"/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</row>
        <row r="69">
          <cell r="A69" t="str">
            <v>100689250B</v>
          </cell>
          <cell r="B69" t="str">
            <v>SPENCER STAR ACUTE LEVEL 2 (WILLOW VIEW HOSPITAL RTC)</v>
          </cell>
          <cell r="C69" t="str">
            <v>No</v>
          </cell>
          <cell r="D69">
            <v>1</v>
          </cell>
          <cell r="E69">
            <v>12</v>
          </cell>
          <cell r="F69">
            <v>370028</v>
          </cell>
          <cell r="G69">
            <v>42917</v>
          </cell>
          <cell r="H69">
            <v>43281</v>
          </cell>
          <cell r="I69">
            <v>1</v>
          </cell>
          <cell r="J69">
            <v>467442837</v>
          </cell>
          <cell r="K69">
            <v>1955127468</v>
          </cell>
          <cell r="L69">
            <v>11999515</v>
          </cell>
          <cell r="M69">
            <v>1684729930</v>
          </cell>
          <cell r="N69">
            <v>51392020</v>
          </cell>
          <cell r="O69">
            <v>4230415522</v>
          </cell>
          <cell r="P69">
            <v>873315711</v>
          </cell>
          <cell r="R69">
            <v>467442837</v>
          </cell>
          <cell r="S69">
            <v>1955127468</v>
          </cell>
          <cell r="T69">
            <v>11999515</v>
          </cell>
          <cell r="U69">
            <v>1684729930</v>
          </cell>
          <cell r="V69">
            <v>51392020</v>
          </cell>
          <cell r="W69"/>
          <cell r="X69">
            <v>4170691770</v>
          </cell>
          <cell r="Y69"/>
          <cell r="Z69">
            <v>4230415522</v>
          </cell>
          <cell r="AA69">
            <v>873315711</v>
          </cell>
          <cell r="AB69"/>
          <cell r="AC69">
            <v>4170691770</v>
          </cell>
          <cell r="AD69">
            <v>502586108.21455902</v>
          </cell>
          <cell r="AE69">
            <v>358400390.52006775</v>
          </cell>
          <cell r="AF69">
            <v>2434569820</v>
          </cell>
          <cell r="AG69">
            <v>1736121950</v>
          </cell>
          <cell r="AH69">
            <v>0</v>
          </cell>
          <cell r="AI69">
            <v>0</v>
          </cell>
          <cell r="AJ69">
            <v>0</v>
          </cell>
          <cell r="AK69">
            <v>1</v>
          </cell>
          <cell r="AL69">
            <v>3972613.05</v>
          </cell>
          <cell r="AM69">
            <v>3972613.05</v>
          </cell>
          <cell r="AN69">
            <v>1.1045665216011472E-2</v>
          </cell>
          <cell r="AO69">
            <v>18763511.165375177</v>
          </cell>
          <cell r="AP69">
            <v>888593.86</v>
          </cell>
          <cell r="AQ69">
            <v>0</v>
          </cell>
          <cell r="AR69">
            <v>17874917.305375177</v>
          </cell>
          <cell r="AS69"/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A70"/>
          <cell r="C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R70"/>
          <cell r="Y70"/>
          <cell r="AB70"/>
          <cell r="AJ70"/>
          <cell r="AK70"/>
          <cell r="AL70"/>
          <cell r="AM70"/>
          <cell r="AN70"/>
          <cell r="AO70"/>
          <cell r="AP70"/>
          <cell r="AQ70"/>
          <cell r="AR70"/>
          <cell r="AS70"/>
          <cell r="AT70"/>
          <cell r="AU70"/>
          <cell r="AV70"/>
          <cell r="AW70"/>
          <cell r="AX70"/>
          <cell r="AY70"/>
        </row>
        <row r="71">
          <cell r="A71"/>
          <cell r="B71" t="str">
            <v xml:space="preserve">Private CAH Not Taxed </v>
          </cell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  <cell r="AM71"/>
          <cell r="AN71"/>
          <cell r="AO71"/>
          <cell r="AP71"/>
          <cell r="AQ71"/>
          <cell r="AR71"/>
          <cell r="AS71"/>
          <cell r="AT71"/>
          <cell r="AU71"/>
          <cell r="AV71"/>
          <cell r="AW71"/>
          <cell r="AX71"/>
          <cell r="AY71"/>
        </row>
        <row r="72">
          <cell r="A72" t="str">
            <v>100700440A</v>
          </cell>
          <cell r="B72" t="str">
            <v>ALLIANCEHEALTH MADILL (MARSHALL COUNTY HMA LLC)</v>
          </cell>
          <cell r="C72" t="str">
            <v>No</v>
          </cell>
          <cell r="D72">
            <v>1</v>
          </cell>
          <cell r="E72">
            <v>12</v>
          </cell>
          <cell r="F72">
            <v>371326</v>
          </cell>
          <cell r="G72">
            <v>42826</v>
          </cell>
          <cell r="H72">
            <v>43190</v>
          </cell>
          <cell r="I72">
            <v>1</v>
          </cell>
          <cell r="J72">
            <v>1487561</v>
          </cell>
          <cell r="K72">
            <v>5703298</v>
          </cell>
          <cell r="L72">
            <v>147123</v>
          </cell>
          <cell r="M72">
            <v>21375710</v>
          </cell>
          <cell r="N72">
            <v>7779408</v>
          </cell>
          <cell r="O72">
            <v>37021304</v>
          </cell>
          <cell r="P72">
            <v>9153844</v>
          </cell>
          <cell r="R72">
            <v>1487561</v>
          </cell>
          <cell r="S72">
            <v>5703298</v>
          </cell>
          <cell r="T72">
            <v>147123</v>
          </cell>
          <cell r="U72">
            <v>21375710</v>
          </cell>
          <cell r="V72">
            <v>7779408</v>
          </cell>
          <cell r="X72">
            <v>36493100</v>
          </cell>
          <cell r="Y72"/>
          <cell r="Z72">
            <v>37021304</v>
          </cell>
          <cell r="AA72">
            <v>9153844</v>
          </cell>
          <cell r="AB72"/>
          <cell r="AC72">
            <v>36493100</v>
          </cell>
          <cell r="AD72">
            <v>1814380.7820169705</v>
          </cell>
          <cell r="AE72">
            <v>7208860.119394822</v>
          </cell>
          <cell r="AF72">
            <v>7337982</v>
          </cell>
          <cell r="AG72">
            <v>29155118</v>
          </cell>
          <cell r="AH72">
            <v>0</v>
          </cell>
          <cell r="AI72">
            <v>9023240.9014117923</v>
          </cell>
          <cell r="AJ72">
            <v>0</v>
          </cell>
          <cell r="AK72">
            <v>0</v>
          </cell>
          <cell r="AL72">
            <v>897237.13000000385</v>
          </cell>
          <cell r="AM72">
            <v>33038.44</v>
          </cell>
          <cell r="AN72">
            <v>0</v>
          </cell>
          <cell r="AO72">
            <v>61675.291548622961</v>
          </cell>
          <cell r="AP72">
            <v>0</v>
          </cell>
          <cell r="AQ72">
            <v>11165.75</v>
          </cell>
          <cell r="AR72">
            <v>50509.541548622961</v>
          </cell>
          <cell r="AS72"/>
          <cell r="AT72">
            <v>864198.6900000039</v>
          </cell>
          <cell r="AU72">
            <v>0</v>
          </cell>
          <cell r="AV72">
            <v>400195.43849868793</v>
          </cell>
          <cell r="AW72">
            <v>0</v>
          </cell>
          <cell r="AX72">
            <v>225392</v>
          </cell>
          <cell r="AY72">
            <v>174803.43849868793</v>
          </cell>
        </row>
        <row r="73">
          <cell r="A73" t="str">
            <v>100699690A</v>
          </cell>
          <cell r="B73" t="str">
            <v xml:space="preserve">CARNEGIE TRI-COUNTY MUNICIPAL HOSPITAL </v>
          </cell>
          <cell r="C73" t="str">
            <v>No</v>
          </cell>
          <cell r="D73">
            <v>1</v>
          </cell>
          <cell r="E73">
            <v>12</v>
          </cell>
          <cell r="F73">
            <v>371334</v>
          </cell>
          <cell r="G73">
            <v>42856</v>
          </cell>
          <cell r="H73">
            <v>43220</v>
          </cell>
          <cell r="I73">
            <v>1</v>
          </cell>
          <cell r="J73">
            <v>2794026</v>
          </cell>
          <cell r="K73">
            <v>1969237</v>
          </cell>
          <cell r="L73">
            <v>0</v>
          </cell>
          <cell r="M73">
            <v>2738440</v>
          </cell>
          <cell r="N73">
            <v>2496716</v>
          </cell>
          <cell r="O73">
            <v>9998419</v>
          </cell>
          <cell r="P73">
            <v>9637252</v>
          </cell>
          <cell r="Q73"/>
          <cell r="R73">
            <v>2794026</v>
          </cell>
          <cell r="S73">
            <v>1969237</v>
          </cell>
          <cell r="T73">
            <v>0</v>
          </cell>
          <cell r="U73">
            <v>2738440</v>
          </cell>
          <cell r="V73">
            <v>2496716</v>
          </cell>
          <cell r="W73"/>
          <cell r="X73">
            <v>9998419</v>
          </cell>
          <cell r="Y73"/>
          <cell r="Z73">
            <v>9998419</v>
          </cell>
          <cell r="AA73">
            <v>9637252</v>
          </cell>
          <cell r="AB73"/>
          <cell r="AC73">
            <v>9998419</v>
          </cell>
          <cell r="AD73">
            <v>4591202.4564359626</v>
          </cell>
          <cell r="AE73">
            <v>5046049.5435640374</v>
          </cell>
          <cell r="AF73">
            <v>4763263</v>
          </cell>
          <cell r="AG73">
            <v>5235156</v>
          </cell>
          <cell r="AH73">
            <v>0</v>
          </cell>
          <cell r="AI73">
            <v>9637252</v>
          </cell>
          <cell r="AJ73">
            <v>0</v>
          </cell>
          <cell r="AK73">
            <v>0</v>
          </cell>
          <cell r="AL73">
            <v>237301.47999999998</v>
          </cell>
          <cell r="AM73">
            <v>52340.11</v>
          </cell>
          <cell r="AN73">
            <v>0</v>
          </cell>
          <cell r="AO73">
            <v>312186.75001747505</v>
          </cell>
          <cell r="AP73">
            <v>0</v>
          </cell>
          <cell r="AQ73">
            <v>40475.75</v>
          </cell>
          <cell r="AR73">
            <v>271711.00001747505</v>
          </cell>
          <cell r="AS73"/>
          <cell r="AT73">
            <v>184961.37</v>
          </cell>
          <cell r="AU73">
            <v>0</v>
          </cell>
          <cell r="AV73">
            <v>1227043.3097291715</v>
          </cell>
          <cell r="AW73">
            <v>0</v>
          </cell>
          <cell r="AX73">
            <v>80813.25</v>
          </cell>
          <cell r="AY73">
            <v>1146230.0597291715</v>
          </cell>
        </row>
        <row r="74">
          <cell r="A74" t="str">
            <v>200259440A</v>
          </cell>
          <cell r="B74" t="str">
            <v>DRUMRIGHT REGIONAL HOSPITAL (CAH ACQUISITION CO #4 LLC)</v>
          </cell>
          <cell r="C74" t="str">
            <v>No</v>
          </cell>
          <cell r="D74">
            <v>1</v>
          </cell>
          <cell r="E74">
            <v>12</v>
          </cell>
          <cell r="F74">
            <v>371331</v>
          </cell>
          <cell r="G74">
            <v>43009</v>
          </cell>
          <cell r="H74">
            <v>43373</v>
          </cell>
          <cell r="I74">
            <v>1</v>
          </cell>
          <cell r="J74">
            <v>4545727</v>
          </cell>
          <cell r="K74">
            <v>2004683</v>
          </cell>
          <cell r="L74">
            <v>103598</v>
          </cell>
          <cell r="M74">
            <v>6586411</v>
          </cell>
          <cell r="N74">
            <v>2973809</v>
          </cell>
          <cell r="O74">
            <v>17190550</v>
          </cell>
          <cell r="P74">
            <v>9778237</v>
          </cell>
          <cell r="R74">
            <v>4545727</v>
          </cell>
          <cell r="S74">
            <v>2004683</v>
          </cell>
          <cell r="T74">
            <v>103598</v>
          </cell>
          <cell r="U74">
            <v>6586411</v>
          </cell>
          <cell r="V74">
            <v>2973809</v>
          </cell>
          <cell r="X74">
            <v>16214228</v>
          </cell>
          <cell r="Y74"/>
          <cell r="Z74">
            <v>17190550</v>
          </cell>
          <cell r="AA74">
            <v>9778237</v>
          </cell>
          <cell r="AB74"/>
          <cell r="AC74">
            <v>16214228</v>
          </cell>
          <cell r="AD74">
            <v>3784897.3548778836</v>
          </cell>
          <cell r="AE74">
            <v>5437993.3703191578</v>
          </cell>
          <cell r="AF74">
            <v>6654008</v>
          </cell>
          <cell r="AG74">
            <v>9560220</v>
          </cell>
          <cell r="AH74">
            <v>0</v>
          </cell>
          <cell r="AI74">
            <v>9222890.7251970414</v>
          </cell>
          <cell r="AJ74">
            <v>0</v>
          </cell>
          <cell r="AK74">
            <v>0</v>
          </cell>
          <cell r="AL74">
            <v>351231.71478439134</v>
          </cell>
          <cell r="AM74">
            <v>156289.85999999999</v>
          </cell>
          <cell r="AN74">
            <v>0</v>
          </cell>
          <cell r="AO74">
            <v>79358.203579262365</v>
          </cell>
          <cell r="AP74">
            <v>0</v>
          </cell>
          <cell r="AQ74">
            <v>96294</v>
          </cell>
          <cell r="AR74">
            <v>-16935.796420737635</v>
          </cell>
          <cell r="AS74"/>
          <cell r="AT74">
            <v>194941.85478439133</v>
          </cell>
          <cell r="AU74">
            <v>0</v>
          </cell>
          <cell r="AV74">
            <v>556626.06542409095</v>
          </cell>
          <cell r="AW74">
            <v>0</v>
          </cell>
          <cell r="AX74">
            <v>108296.75</v>
          </cell>
          <cell r="AY74">
            <v>448329.31542409095</v>
          </cell>
        </row>
        <row r="75">
          <cell r="A75" t="str">
            <v>200311270A</v>
          </cell>
          <cell r="B75" t="str">
            <v>FAIRFAX MEMORIAL HOSPITAL (CAH Acquisition #12)</v>
          </cell>
          <cell r="C75" t="str">
            <v>No</v>
          </cell>
          <cell r="D75">
            <v>1</v>
          </cell>
          <cell r="E75">
            <v>12</v>
          </cell>
          <cell r="F75">
            <v>371318</v>
          </cell>
          <cell r="G75">
            <v>43009</v>
          </cell>
          <cell r="H75">
            <v>43373</v>
          </cell>
          <cell r="I75">
            <v>1</v>
          </cell>
          <cell r="J75">
            <v>1881363</v>
          </cell>
          <cell r="K75">
            <v>4418023</v>
          </cell>
          <cell r="L75">
            <v>17009</v>
          </cell>
          <cell r="M75">
            <v>4998233</v>
          </cell>
          <cell r="N75">
            <v>1365032</v>
          </cell>
          <cell r="O75">
            <v>13907435</v>
          </cell>
          <cell r="P75">
            <v>5126133</v>
          </cell>
          <cell r="R75">
            <v>1881363</v>
          </cell>
          <cell r="S75">
            <v>4418023</v>
          </cell>
          <cell r="T75">
            <v>17009</v>
          </cell>
          <cell r="U75">
            <v>4998233</v>
          </cell>
          <cell r="V75">
            <v>1365032</v>
          </cell>
          <cell r="X75">
            <v>12679660</v>
          </cell>
          <cell r="Y75"/>
          <cell r="Z75">
            <v>13907435</v>
          </cell>
          <cell r="AA75">
            <v>5126133</v>
          </cell>
          <cell r="AB75"/>
          <cell r="AC75">
            <v>12679660</v>
          </cell>
          <cell r="AD75">
            <v>2328156.1877179365</v>
          </cell>
          <cell r="AE75">
            <v>2345431.9724841425</v>
          </cell>
          <cell r="AF75">
            <v>6316395</v>
          </cell>
          <cell r="AG75">
            <v>6363265</v>
          </cell>
          <cell r="AH75">
            <v>0</v>
          </cell>
          <cell r="AI75">
            <v>4673588.1602020785</v>
          </cell>
          <cell r="AJ75">
            <v>0</v>
          </cell>
          <cell r="AK75">
            <v>0</v>
          </cell>
          <cell r="AL75">
            <v>56573.51</v>
          </cell>
          <cell r="AM75">
            <v>0</v>
          </cell>
          <cell r="AN75">
            <v>0</v>
          </cell>
          <cell r="AO75">
            <v>4704.4687468996135</v>
          </cell>
          <cell r="AP75">
            <v>0</v>
          </cell>
          <cell r="AQ75">
            <v>0</v>
          </cell>
          <cell r="AR75">
            <v>4704.4687468996135</v>
          </cell>
          <cell r="AS75"/>
          <cell r="AT75">
            <v>56573.51</v>
          </cell>
          <cell r="AU75">
            <v>0</v>
          </cell>
          <cell r="AV75">
            <v>56996.016131819561</v>
          </cell>
          <cell r="AW75">
            <v>0</v>
          </cell>
          <cell r="AX75">
            <v>27991.5</v>
          </cell>
          <cell r="AY75">
            <v>29004.516131819561</v>
          </cell>
        </row>
        <row r="76">
          <cell r="A76" t="str">
            <v>200313370A</v>
          </cell>
          <cell r="B76" t="str">
            <v>HASKELL COUNTY HOSPITAL (CAH Acquisition #16)</v>
          </cell>
          <cell r="C76" t="str">
            <v>No</v>
          </cell>
          <cell r="D76">
            <v>1</v>
          </cell>
          <cell r="E76">
            <v>12</v>
          </cell>
          <cell r="F76">
            <v>371335</v>
          </cell>
          <cell r="G76">
            <v>43009</v>
          </cell>
          <cell r="H76">
            <v>43373</v>
          </cell>
          <cell r="I76">
            <v>1</v>
          </cell>
          <cell r="J76">
            <v>2840846</v>
          </cell>
          <cell r="K76">
            <v>1470205</v>
          </cell>
          <cell r="L76">
            <v>7271</v>
          </cell>
          <cell r="M76">
            <v>8216407</v>
          </cell>
          <cell r="N76">
            <v>3673191</v>
          </cell>
          <cell r="O76">
            <v>16207920</v>
          </cell>
          <cell r="P76">
            <v>6025499</v>
          </cell>
          <cell r="R76">
            <v>2840846</v>
          </cell>
          <cell r="S76">
            <v>1470205</v>
          </cell>
          <cell r="T76">
            <v>7271</v>
          </cell>
          <cell r="U76">
            <v>8216407</v>
          </cell>
          <cell r="V76">
            <v>3673191</v>
          </cell>
          <cell r="X76">
            <v>16207920</v>
          </cell>
          <cell r="Y76"/>
          <cell r="Z76">
            <v>16207920</v>
          </cell>
          <cell r="AA76">
            <v>6025499</v>
          </cell>
          <cell r="AB76"/>
          <cell r="AC76">
            <v>16207920</v>
          </cell>
          <cell r="AD76">
            <v>1605390.7529576898</v>
          </cell>
          <cell r="AE76">
            <v>4420108.2470423104</v>
          </cell>
          <cell r="AF76">
            <v>4318322</v>
          </cell>
          <cell r="AG76">
            <v>11889598</v>
          </cell>
          <cell r="AH76">
            <v>0</v>
          </cell>
          <cell r="AI76">
            <v>6025499</v>
          </cell>
          <cell r="AJ76">
            <v>0</v>
          </cell>
          <cell r="AK76">
            <v>0</v>
          </cell>
          <cell r="AL76">
            <v>68238.679999999891</v>
          </cell>
          <cell r="AM76">
            <v>5670.54</v>
          </cell>
          <cell r="AN76">
            <v>0</v>
          </cell>
          <cell r="AO76">
            <v>30881.498116429266</v>
          </cell>
          <cell r="AP76">
            <v>0</v>
          </cell>
          <cell r="AQ76">
            <v>806</v>
          </cell>
          <cell r="AR76">
            <v>30075.498116429266</v>
          </cell>
          <cell r="AS76"/>
          <cell r="AT76">
            <v>62568.139999999898</v>
          </cell>
          <cell r="AU76">
            <v>0</v>
          </cell>
          <cell r="AV76">
            <v>161493.6591620743</v>
          </cell>
          <cell r="AW76">
            <v>0</v>
          </cell>
          <cell r="AX76">
            <v>14685.25</v>
          </cell>
          <cell r="AY76">
            <v>146808.4091620743</v>
          </cell>
        </row>
        <row r="77">
          <cell r="A77" t="str">
            <v>100700460A</v>
          </cell>
          <cell r="B77" t="str">
            <v>JANE PHILLIPS NOWATA (NOWATA HEALTH CENTER)</v>
          </cell>
          <cell r="C77" t="str">
            <v>No</v>
          </cell>
          <cell r="D77">
            <v>1</v>
          </cell>
          <cell r="E77">
            <v>12</v>
          </cell>
          <cell r="F77">
            <v>371305</v>
          </cell>
          <cell r="G77">
            <v>43009</v>
          </cell>
          <cell r="H77">
            <v>43373</v>
          </cell>
          <cell r="I77">
            <v>1</v>
          </cell>
          <cell r="J77">
            <v>1069869</v>
          </cell>
          <cell r="K77">
            <v>996341</v>
          </cell>
          <cell r="L77">
            <v>10246</v>
          </cell>
          <cell r="M77">
            <v>2457954</v>
          </cell>
          <cell r="N77">
            <v>3742717</v>
          </cell>
          <cell r="O77">
            <v>8993826</v>
          </cell>
          <cell r="P77">
            <v>5030847</v>
          </cell>
          <cell r="R77">
            <v>1069869</v>
          </cell>
          <cell r="S77">
            <v>996341</v>
          </cell>
          <cell r="T77">
            <v>10246</v>
          </cell>
          <cell r="U77">
            <v>2457954</v>
          </cell>
          <cell r="V77">
            <v>3742717</v>
          </cell>
          <cell r="X77">
            <v>8277127</v>
          </cell>
          <cell r="Y77"/>
          <cell r="Z77">
            <v>8993826</v>
          </cell>
          <cell r="AA77">
            <v>5030847</v>
          </cell>
          <cell r="AB77"/>
          <cell r="AC77">
            <v>8277127</v>
          </cell>
          <cell r="AD77">
            <v>1161500.3935179533</v>
          </cell>
          <cell r="AE77">
            <v>3468449.0336300703</v>
          </cell>
          <cell r="AF77">
            <v>2076456</v>
          </cell>
          <cell r="AG77">
            <v>6200671</v>
          </cell>
          <cell r="AH77">
            <v>0</v>
          </cell>
          <cell r="AI77">
            <v>4629949.4271480236</v>
          </cell>
          <cell r="AJ77">
            <v>0</v>
          </cell>
          <cell r="AK77">
            <v>0</v>
          </cell>
          <cell r="AL77">
            <v>241649.79999999996</v>
          </cell>
          <cell r="AM77">
            <v>9382.5499999999993</v>
          </cell>
          <cell r="AN77">
            <v>0</v>
          </cell>
          <cell r="AO77">
            <v>18394.637260046704</v>
          </cell>
          <cell r="AP77">
            <v>0</v>
          </cell>
          <cell r="AQ77">
            <v>705</v>
          </cell>
          <cell r="AR77">
            <v>17689.637260046704</v>
          </cell>
          <cell r="AS77"/>
          <cell r="AT77">
            <v>232267.24999999997</v>
          </cell>
          <cell r="AU77">
            <v>0</v>
          </cell>
          <cell r="AV77">
            <v>369622.09278417338</v>
          </cell>
          <cell r="AW77">
            <v>0</v>
          </cell>
          <cell r="AX77">
            <v>171480</v>
          </cell>
          <cell r="AY77">
            <v>198142.09278417338</v>
          </cell>
        </row>
        <row r="78">
          <cell r="A78" t="str">
            <v>100774650D</v>
          </cell>
          <cell r="B78" t="str">
            <v>MARY HURLEY HOSPITAL (COAL COUNTY GENERAL HOSPITAL)</v>
          </cell>
          <cell r="C78" t="str">
            <v>No</v>
          </cell>
          <cell r="D78">
            <v>1</v>
          </cell>
          <cell r="E78">
            <v>12</v>
          </cell>
          <cell r="F78">
            <v>371319</v>
          </cell>
          <cell r="G78">
            <v>42917</v>
          </cell>
          <cell r="H78">
            <v>43281</v>
          </cell>
          <cell r="I78">
            <v>1</v>
          </cell>
          <cell r="J78">
            <v>1027250</v>
          </cell>
          <cell r="K78">
            <v>1629762</v>
          </cell>
          <cell r="L78">
            <v>3439</v>
          </cell>
          <cell r="M78">
            <v>8279566</v>
          </cell>
          <cell r="N78">
            <v>791232</v>
          </cell>
          <cell r="O78">
            <v>12923520</v>
          </cell>
          <cell r="P78">
            <v>6104990</v>
          </cell>
          <cell r="R78">
            <v>1027250</v>
          </cell>
          <cell r="S78">
            <v>1629762</v>
          </cell>
          <cell r="T78">
            <v>3439</v>
          </cell>
          <cell r="U78">
            <v>8279566</v>
          </cell>
          <cell r="V78">
            <v>791232</v>
          </cell>
          <cell r="X78">
            <v>11731249</v>
          </cell>
          <cell r="Y78"/>
          <cell r="Z78">
            <v>12923520</v>
          </cell>
          <cell r="AA78">
            <v>6104990</v>
          </cell>
          <cell r="AB78"/>
          <cell r="AC78">
            <v>11731249</v>
          </cell>
          <cell r="AD78">
            <v>1256780.4089358009</v>
          </cell>
          <cell r="AE78">
            <v>4284988.2293693973</v>
          </cell>
          <cell r="AF78">
            <v>2660451</v>
          </cell>
          <cell r="AG78">
            <v>9070798</v>
          </cell>
          <cell r="AH78">
            <v>0</v>
          </cell>
          <cell r="AI78">
            <v>5541768.6383051984</v>
          </cell>
          <cell r="AJ78">
            <v>0</v>
          </cell>
          <cell r="AK78">
            <v>0</v>
          </cell>
          <cell r="AL78">
            <v>227137.76</v>
          </cell>
          <cell r="AM78">
            <v>29176.11</v>
          </cell>
          <cell r="AN78">
            <v>0</v>
          </cell>
          <cell r="AO78">
            <v>5317.3755222579975</v>
          </cell>
          <cell r="AP78">
            <v>0</v>
          </cell>
          <cell r="AQ78">
            <v>482.5</v>
          </cell>
          <cell r="AR78">
            <v>4834.8755222579975</v>
          </cell>
          <cell r="AS78"/>
          <cell r="AT78">
            <v>197961.65</v>
          </cell>
          <cell r="AU78">
            <v>0</v>
          </cell>
          <cell r="AV78">
            <v>38352.326385113687</v>
          </cell>
          <cell r="AW78">
            <v>0</v>
          </cell>
          <cell r="AX78">
            <v>21644.25</v>
          </cell>
          <cell r="AY78">
            <v>16708.076385113687</v>
          </cell>
        </row>
        <row r="79">
          <cell r="A79" t="str">
            <v>100700920A</v>
          </cell>
          <cell r="B79" t="str">
            <v>MCCURTAIN MEMORIAL HOSPITAL</v>
          </cell>
          <cell r="C79" t="str">
            <v>No</v>
          </cell>
          <cell r="D79">
            <v>1</v>
          </cell>
          <cell r="E79">
            <v>12</v>
          </cell>
          <cell r="F79">
            <v>370048</v>
          </cell>
          <cell r="G79">
            <v>42917</v>
          </cell>
          <cell r="H79">
            <v>43281</v>
          </cell>
          <cell r="I79">
            <v>1</v>
          </cell>
          <cell r="J79">
            <v>2607179</v>
          </cell>
          <cell r="K79">
            <v>5523311</v>
          </cell>
          <cell r="L79">
            <v>1862506</v>
          </cell>
          <cell r="M79">
            <v>22314793</v>
          </cell>
          <cell r="N79">
            <v>11533968</v>
          </cell>
          <cell r="O79">
            <v>45443364</v>
          </cell>
          <cell r="P79">
            <v>13668569</v>
          </cell>
          <cell r="Q79"/>
          <cell r="R79">
            <v>2607179</v>
          </cell>
          <cell r="S79">
            <v>5523311</v>
          </cell>
          <cell r="T79">
            <v>1862506</v>
          </cell>
          <cell r="U79">
            <v>22314793</v>
          </cell>
          <cell r="V79">
            <v>11533968</v>
          </cell>
          <cell r="W79"/>
          <cell r="X79">
            <v>43841757</v>
          </cell>
          <cell r="Y79"/>
          <cell r="Z79">
            <v>45443364</v>
          </cell>
          <cell r="AA79">
            <v>13668569</v>
          </cell>
          <cell r="AB79"/>
          <cell r="AC79">
            <v>43841757</v>
          </cell>
          <cell r="AD79">
            <v>3005718.4002206349</v>
          </cell>
          <cell r="AE79">
            <v>10181115.229343694</v>
          </cell>
          <cell r="AF79">
            <v>9992996</v>
          </cell>
          <cell r="AG79">
            <v>33848761</v>
          </cell>
          <cell r="AH79">
            <v>0</v>
          </cell>
          <cell r="AI79">
            <v>13186833.62956433</v>
          </cell>
          <cell r="AJ79">
            <v>0</v>
          </cell>
          <cell r="AK79">
            <v>0</v>
          </cell>
          <cell r="AL79">
            <v>3022667.99</v>
          </cell>
          <cell r="AM79">
            <v>1021520.8200000001</v>
          </cell>
          <cell r="AN79">
            <v>0</v>
          </cell>
          <cell r="AO79">
            <v>123571.34192226134</v>
          </cell>
          <cell r="AP79">
            <v>0</v>
          </cell>
          <cell r="AQ79">
            <v>90569.25</v>
          </cell>
          <cell r="AR79">
            <v>33002.091922261345</v>
          </cell>
          <cell r="AS79"/>
          <cell r="AT79">
            <v>2001147.17</v>
          </cell>
          <cell r="AU79">
            <v>0</v>
          </cell>
          <cell r="AV79">
            <v>622245.57207121921</v>
          </cell>
          <cell r="AW79">
            <v>0</v>
          </cell>
          <cell r="AX79">
            <v>88272.75</v>
          </cell>
          <cell r="AY79">
            <v>533972.82207121921</v>
          </cell>
        </row>
        <row r="80">
          <cell r="A80" t="str">
            <v>200226190A</v>
          </cell>
          <cell r="B80" t="str">
            <v>MERCY HOSPITAL HEALDTON INC</v>
          </cell>
          <cell r="C80" t="str">
            <v>No</v>
          </cell>
          <cell r="D80">
            <v>1</v>
          </cell>
          <cell r="E80">
            <v>12</v>
          </cell>
          <cell r="F80">
            <v>371310</v>
          </cell>
          <cell r="G80">
            <v>42917</v>
          </cell>
          <cell r="H80">
            <v>43281</v>
          </cell>
          <cell r="I80">
            <v>1</v>
          </cell>
          <cell r="J80">
            <v>1603161</v>
          </cell>
          <cell r="K80">
            <v>2202242</v>
          </cell>
          <cell r="L80">
            <v>175546</v>
          </cell>
          <cell r="M80">
            <v>4596341</v>
          </cell>
          <cell r="N80">
            <v>4076840</v>
          </cell>
          <cell r="O80">
            <v>12971702</v>
          </cell>
          <cell r="P80">
            <v>6046637</v>
          </cell>
          <cell r="R80">
            <v>1603161</v>
          </cell>
          <cell r="S80">
            <v>2202242</v>
          </cell>
          <cell r="T80">
            <v>175546</v>
          </cell>
          <cell r="U80">
            <v>4596341</v>
          </cell>
          <cell r="V80">
            <v>4076840</v>
          </cell>
          <cell r="X80">
            <v>12654130</v>
          </cell>
          <cell r="Y80"/>
          <cell r="Z80">
            <v>12971702</v>
          </cell>
          <cell r="AA80">
            <v>6046637</v>
          </cell>
          <cell r="AB80"/>
          <cell r="AC80">
            <v>12654130</v>
          </cell>
          <cell r="AD80">
            <v>1855681.9697610231</v>
          </cell>
          <cell r="AE80">
            <v>4042921.8264725017</v>
          </cell>
          <cell r="AF80">
            <v>3980949</v>
          </cell>
          <cell r="AG80">
            <v>8673181</v>
          </cell>
          <cell r="AH80">
            <v>0</v>
          </cell>
          <cell r="AI80">
            <v>5898603.7962335246</v>
          </cell>
          <cell r="AJ80">
            <v>0</v>
          </cell>
          <cell r="AK80">
            <v>0</v>
          </cell>
          <cell r="AL80">
            <v>438247.36999999895</v>
          </cell>
          <cell r="AM80">
            <v>18841.79</v>
          </cell>
          <cell r="AN80">
            <v>0</v>
          </cell>
          <cell r="AO80">
            <v>18056.829767082225</v>
          </cell>
          <cell r="AP80">
            <v>0</v>
          </cell>
          <cell r="AQ80">
            <v>3709.25</v>
          </cell>
          <cell r="AR80">
            <v>14347.579767082225</v>
          </cell>
          <cell r="AS80"/>
          <cell r="AT80">
            <v>419405.57999999897</v>
          </cell>
          <cell r="AU80">
            <v>0</v>
          </cell>
          <cell r="AV80">
            <v>337828.34570535051</v>
          </cell>
          <cell r="AW80">
            <v>0</v>
          </cell>
          <cell r="AX80">
            <v>99290.5</v>
          </cell>
          <cell r="AY80">
            <v>238537.84570535051</v>
          </cell>
        </row>
        <row r="81">
          <cell r="A81" t="str">
            <v>200521810B</v>
          </cell>
          <cell r="B81" t="str">
            <v>MERCY HOSPITAL KINGFISHER, INC</v>
          </cell>
          <cell r="C81" t="str">
            <v>No</v>
          </cell>
          <cell r="D81">
            <v>1</v>
          </cell>
          <cell r="E81">
            <v>12</v>
          </cell>
          <cell r="F81">
            <v>371313</v>
          </cell>
          <cell r="G81">
            <v>42917</v>
          </cell>
          <cell r="H81">
            <v>43281</v>
          </cell>
          <cell r="I81">
            <v>1</v>
          </cell>
          <cell r="J81">
            <v>2290588</v>
          </cell>
          <cell r="K81">
            <v>3471288</v>
          </cell>
          <cell r="L81">
            <v>231323</v>
          </cell>
          <cell r="M81">
            <v>17416607</v>
          </cell>
          <cell r="N81">
            <v>5521507</v>
          </cell>
          <cell r="O81">
            <v>28931313</v>
          </cell>
          <cell r="P81">
            <v>28931313</v>
          </cell>
          <cell r="Q81"/>
          <cell r="R81">
            <v>2290588</v>
          </cell>
          <cell r="S81">
            <v>3471288</v>
          </cell>
          <cell r="T81">
            <v>231323</v>
          </cell>
          <cell r="U81">
            <v>17416607</v>
          </cell>
          <cell r="V81">
            <v>5521507</v>
          </cell>
          <cell r="W81"/>
          <cell r="X81">
            <v>28931313</v>
          </cell>
          <cell r="Y81"/>
          <cell r="Z81">
            <v>28931313</v>
          </cell>
          <cell r="AA81">
            <v>28931313</v>
          </cell>
          <cell r="AB81"/>
          <cell r="AC81">
            <v>28931313</v>
          </cell>
          <cell r="AD81">
            <v>5993199</v>
          </cell>
          <cell r="AE81">
            <v>22938114</v>
          </cell>
          <cell r="AF81">
            <v>5993199</v>
          </cell>
          <cell r="AG81">
            <v>22938114</v>
          </cell>
          <cell r="AH81">
            <v>0</v>
          </cell>
          <cell r="AI81">
            <v>28931313</v>
          </cell>
          <cell r="AJ81">
            <v>0</v>
          </cell>
          <cell r="AK81">
            <v>0</v>
          </cell>
          <cell r="AL81">
            <v>456133.52</v>
          </cell>
          <cell r="AM81">
            <v>75146.429999999993</v>
          </cell>
          <cell r="AN81">
            <v>0</v>
          </cell>
          <cell r="AO81">
            <v>43023.813623155824</v>
          </cell>
          <cell r="AP81">
            <v>0</v>
          </cell>
          <cell r="AQ81">
            <v>5890</v>
          </cell>
          <cell r="AR81">
            <v>37133.813623155824</v>
          </cell>
          <cell r="AS81"/>
          <cell r="AT81">
            <v>380987.09</v>
          </cell>
          <cell r="AU81">
            <v>0</v>
          </cell>
          <cell r="AV81">
            <v>289148.33771896001</v>
          </cell>
          <cell r="AW81">
            <v>0</v>
          </cell>
          <cell r="AX81">
            <v>104674</v>
          </cell>
          <cell r="AY81">
            <v>184474.33771896001</v>
          </cell>
        </row>
        <row r="82">
          <cell r="A82" t="str">
            <v>200425410C</v>
          </cell>
          <cell r="B82" t="str">
            <v>MERCY HOSPITAL LOGAN COUNTY (LOGAN MEDICAL CENTER)</v>
          </cell>
          <cell r="C82" t="str">
            <v>No</v>
          </cell>
          <cell r="D82">
            <v>1</v>
          </cell>
          <cell r="E82">
            <v>12</v>
          </cell>
          <cell r="F82">
            <v>371317</v>
          </cell>
          <cell r="G82">
            <v>42917</v>
          </cell>
          <cell r="H82">
            <v>43281</v>
          </cell>
          <cell r="I82">
            <v>1</v>
          </cell>
          <cell r="J82">
            <v>3762891</v>
          </cell>
          <cell r="K82">
            <v>6219404</v>
          </cell>
          <cell r="L82">
            <v>715722</v>
          </cell>
          <cell r="M82">
            <v>22444891</v>
          </cell>
          <cell r="N82">
            <v>8604947</v>
          </cell>
          <cell r="O82">
            <v>47122362</v>
          </cell>
          <cell r="P82">
            <v>47122362</v>
          </cell>
          <cell r="Q82"/>
          <cell r="R82">
            <v>3762891</v>
          </cell>
          <cell r="S82">
            <v>6219404</v>
          </cell>
          <cell r="T82">
            <v>715722</v>
          </cell>
          <cell r="U82">
            <v>22444891</v>
          </cell>
          <cell r="V82">
            <v>8604947</v>
          </cell>
          <cell r="W82"/>
          <cell r="X82">
            <v>41747855</v>
          </cell>
          <cell r="Y82"/>
          <cell r="Z82">
            <v>47122362</v>
          </cell>
          <cell r="AA82">
            <v>47122362</v>
          </cell>
          <cell r="AB82"/>
          <cell r="AC82">
            <v>41747855</v>
          </cell>
          <cell r="AD82">
            <v>10698017</v>
          </cell>
          <cell r="AE82">
            <v>31049838</v>
          </cell>
          <cell r="AF82">
            <v>10698017</v>
          </cell>
          <cell r="AG82">
            <v>31049838</v>
          </cell>
          <cell r="AH82">
            <v>0</v>
          </cell>
          <cell r="AI82">
            <v>41747855</v>
          </cell>
          <cell r="AJ82">
            <v>0</v>
          </cell>
          <cell r="AK82">
            <v>0</v>
          </cell>
          <cell r="AL82">
            <v>1078803.8500000029</v>
          </cell>
          <cell r="AM82">
            <v>179465.72</v>
          </cell>
          <cell r="AN82">
            <v>0</v>
          </cell>
          <cell r="AO82">
            <v>213210.78520659942</v>
          </cell>
          <cell r="AP82">
            <v>0</v>
          </cell>
          <cell r="AQ82">
            <v>31579.5</v>
          </cell>
          <cell r="AR82">
            <v>181631.28520659942</v>
          </cell>
          <cell r="AS82"/>
          <cell r="AT82">
            <v>899338.1300000028</v>
          </cell>
          <cell r="AU82">
            <v>0</v>
          </cell>
          <cell r="AV82">
            <v>790907.53587897867</v>
          </cell>
          <cell r="AW82">
            <v>0</v>
          </cell>
          <cell r="AX82">
            <v>219480.75</v>
          </cell>
          <cell r="AY82">
            <v>571426.78587897867</v>
          </cell>
        </row>
        <row r="83">
          <cell r="A83" t="str">
            <v>200318440B</v>
          </cell>
          <cell r="B83" t="str">
            <v>MERCY HOSPITAL TISHOMINGO (JOHNSTON MEMORIAL HOSPITAL)</v>
          </cell>
          <cell r="C83" t="str">
            <v>No</v>
          </cell>
          <cell r="D83">
            <v>1</v>
          </cell>
          <cell r="E83">
            <v>12</v>
          </cell>
          <cell r="F83">
            <v>371304</v>
          </cell>
          <cell r="G83">
            <v>42917</v>
          </cell>
          <cell r="H83">
            <v>43281</v>
          </cell>
          <cell r="I83">
            <v>1</v>
          </cell>
          <cell r="J83">
            <v>2204295</v>
          </cell>
          <cell r="K83">
            <v>2422032</v>
          </cell>
          <cell r="L83">
            <v>320876</v>
          </cell>
          <cell r="M83">
            <v>5982502</v>
          </cell>
          <cell r="N83">
            <v>4679950</v>
          </cell>
          <cell r="O83">
            <v>15609655</v>
          </cell>
          <cell r="P83">
            <v>15609655</v>
          </cell>
          <cell r="R83">
            <v>2204295</v>
          </cell>
          <cell r="S83">
            <v>2422032</v>
          </cell>
          <cell r="T83">
            <v>320876</v>
          </cell>
          <cell r="U83">
            <v>5982502</v>
          </cell>
          <cell r="V83">
            <v>4679950</v>
          </cell>
          <cell r="W83"/>
          <cell r="X83">
            <v>15609655</v>
          </cell>
          <cell r="Y83"/>
          <cell r="Z83">
            <v>15609655</v>
          </cell>
          <cell r="AA83">
            <v>15609655</v>
          </cell>
          <cell r="AB83"/>
          <cell r="AC83">
            <v>15609655</v>
          </cell>
          <cell r="AD83">
            <v>4947203</v>
          </cell>
          <cell r="AE83">
            <v>10662452</v>
          </cell>
          <cell r="AF83">
            <v>4947203</v>
          </cell>
          <cell r="AG83">
            <v>10662452</v>
          </cell>
          <cell r="AH83">
            <v>0</v>
          </cell>
          <cell r="AI83">
            <v>15609655</v>
          </cell>
          <cell r="AJ83">
            <v>0</v>
          </cell>
          <cell r="AK83">
            <v>0</v>
          </cell>
          <cell r="AL83">
            <v>737729.5567682028</v>
          </cell>
          <cell r="AM83">
            <v>92329.27</v>
          </cell>
          <cell r="AN83">
            <v>0</v>
          </cell>
          <cell r="AO83">
            <v>81086.323134688413</v>
          </cell>
          <cell r="AP83">
            <v>0</v>
          </cell>
          <cell r="AQ83">
            <v>18539.25</v>
          </cell>
          <cell r="AR83">
            <v>62547.073134688413</v>
          </cell>
          <cell r="AS83"/>
          <cell r="AT83">
            <v>645400.28676820279</v>
          </cell>
          <cell r="AU83">
            <v>0</v>
          </cell>
          <cell r="AV83">
            <v>421610.73750522983</v>
          </cell>
          <cell r="AW83">
            <v>0</v>
          </cell>
          <cell r="AX83">
            <v>148915</v>
          </cell>
          <cell r="AY83">
            <v>272695.73750522983</v>
          </cell>
        </row>
        <row r="84">
          <cell r="A84" t="str">
            <v>200490030A</v>
          </cell>
          <cell r="B84" t="str">
            <v>MERCY HOSPITAL WATONGA INC</v>
          </cell>
          <cell r="C84" t="str">
            <v>No</v>
          </cell>
          <cell r="D84">
            <v>1</v>
          </cell>
          <cell r="E84">
            <v>12</v>
          </cell>
          <cell r="F84">
            <v>371302</v>
          </cell>
          <cell r="G84">
            <v>42917</v>
          </cell>
          <cell r="H84">
            <v>43281</v>
          </cell>
          <cell r="I84">
            <v>1</v>
          </cell>
          <cell r="J84">
            <v>1654786</v>
          </cell>
          <cell r="K84">
            <v>1732732</v>
          </cell>
          <cell r="L84">
            <v>335133</v>
          </cell>
          <cell r="M84">
            <v>7598016</v>
          </cell>
          <cell r="N84">
            <v>5919947</v>
          </cell>
          <cell r="O84">
            <v>17240614</v>
          </cell>
          <cell r="P84">
            <v>6602063</v>
          </cell>
          <cell r="R84">
            <v>1654786</v>
          </cell>
          <cell r="S84">
            <v>1732732</v>
          </cell>
          <cell r="T84">
            <v>335133</v>
          </cell>
          <cell r="U84">
            <v>7598016</v>
          </cell>
          <cell r="V84">
            <v>5919947</v>
          </cell>
          <cell r="X84">
            <v>17240614</v>
          </cell>
          <cell r="Y84"/>
          <cell r="Z84">
            <v>17240614</v>
          </cell>
          <cell r="AA84">
            <v>6602063</v>
          </cell>
          <cell r="AB84"/>
          <cell r="AC84">
            <v>17240614</v>
          </cell>
          <cell r="AD84">
            <v>1425539.5097305118</v>
          </cell>
          <cell r="AE84">
            <v>5176523.4902694877</v>
          </cell>
          <cell r="AF84">
            <v>3722651</v>
          </cell>
          <cell r="AG84">
            <v>13517963</v>
          </cell>
          <cell r="AH84">
            <v>0</v>
          </cell>
          <cell r="AI84">
            <v>6602063</v>
          </cell>
          <cell r="AJ84">
            <v>0</v>
          </cell>
          <cell r="AK84">
            <v>0</v>
          </cell>
          <cell r="AL84">
            <v>470581.899999997</v>
          </cell>
          <cell r="AM84">
            <v>37465.29</v>
          </cell>
          <cell r="AN84">
            <v>0</v>
          </cell>
          <cell r="AO84">
            <v>115889.20294323588</v>
          </cell>
          <cell r="AP84">
            <v>0</v>
          </cell>
          <cell r="AQ84">
            <v>6166</v>
          </cell>
          <cell r="AR84">
            <v>109723.20294323588</v>
          </cell>
          <cell r="AS84"/>
          <cell r="AT84">
            <v>433116.60999999702</v>
          </cell>
          <cell r="AU84">
            <v>0</v>
          </cell>
          <cell r="AV84">
            <v>202131.12392161429</v>
          </cell>
          <cell r="AW84">
            <v>0</v>
          </cell>
          <cell r="AX84">
            <v>61092.75</v>
          </cell>
          <cell r="AY84">
            <v>141038.37392161429</v>
          </cell>
        </row>
        <row r="85">
          <cell r="A85" t="str">
            <v>100699360I</v>
          </cell>
          <cell r="B85" t="str">
            <v>NEWMAN MEMORIAL HSP</v>
          </cell>
          <cell r="C85" t="str">
            <v>No</v>
          </cell>
          <cell r="D85">
            <v>1</v>
          </cell>
          <cell r="E85">
            <v>12</v>
          </cell>
          <cell r="F85">
            <v>371336</v>
          </cell>
          <cell r="G85">
            <v>43101</v>
          </cell>
          <cell r="H85">
            <v>43465</v>
          </cell>
          <cell r="I85">
            <v>1</v>
          </cell>
          <cell r="J85">
            <v>784108</v>
          </cell>
          <cell r="K85">
            <v>851420</v>
          </cell>
          <cell r="L85">
            <v>21577</v>
          </cell>
          <cell r="M85">
            <v>4172377</v>
          </cell>
          <cell r="N85">
            <v>2174859</v>
          </cell>
          <cell r="O85">
            <v>8220941</v>
          </cell>
          <cell r="P85">
            <v>4686944</v>
          </cell>
          <cell r="R85">
            <v>784108</v>
          </cell>
          <cell r="S85">
            <v>851420</v>
          </cell>
          <cell r="T85">
            <v>21577</v>
          </cell>
          <cell r="U85">
            <v>4172377</v>
          </cell>
          <cell r="V85">
            <v>2174859</v>
          </cell>
          <cell r="X85">
            <v>8004341</v>
          </cell>
          <cell r="Y85"/>
          <cell r="Z85">
            <v>8220941</v>
          </cell>
          <cell r="AA85">
            <v>4686944</v>
          </cell>
          <cell r="AB85"/>
          <cell r="AC85">
            <v>8004341</v>
          </cell>
          <cell r="AD85">
            <v>944752.95919530373</v>
          </cell>
          <cell r="AE85">
            <v>3618702.4924256238</v>
          </cell>
          <cell r="AF85">
            <v>1657105</v>
          </cell>
          <cell r="AG85">
            <v>6347236</v>
          </cell>
          <cell r="AH85">
            <v>0</v>
          </cell>
          <cell r="AI85">
            <v>4563455.451620928</v>
          </cell>
          <cell r="AJ85">
            <v>0</v>
          </cell>
          <cell r="AK85">
            <v>0</v>
          </cell>
          <cell r="AL85">
            <v>116487.23</v>
          </cell>
          <cell r="AM85">
            <v>19036.330000000002</v>
          </cell>
          <cell r="AN85">
            <v>0</v>
          </cell>
          <cell r="AO85">
            <v>3139.9629219950421</v>
          </cell>
          <cell r="AP85">
            <v>0</v>
          </cell>
          <cell r="AQ85">
            <v>4899.5</v>
          </cell>
          <cell r="AR85">
            <v>-1759.5370780049579</v>
          </cell>
          <cell r="AS85"/>
          <cell r="AT85">
            <v>97450.9</v>
          </cell>
          <cell r="AU85">
            <v>0</v>
          </cell>
          <cell r="AV85">
            <v>61602.739638540559</v>
          </cell>
          <cell r="AW85">
            <v>0</v>
          </cell>
          <cell r="AX85">
            <v>56901</v>
          </cell>
          <cell r="AY85">
            <v>4701.7396385405591</v>
          </cell>
        </row>
        <row r="86">
          <cell r="A86" t="str">
            <v>200231400B</v>
          </cell>
          <cell r="B86" t="str">
            <v xml:space="preserve">PRAGUE COMMUNITY HOSPITAL (CAH ACQUISITION COMPANY #7 LLC) </v>
          </cell>
          <cell r="C86" t="str">
            <v>No</v>
          </cell>
          <cell r="D86">
            <v>1</v>
          </cell>
          <cell r="E86">
            <v>12</v>
          </cell>
          <cell r="F86">
            <v>371301</v>
          </cell>
          <cell r="G86">
            <v>43009</v>
          </cell>
          <cell r="H86">
            <v>43373</v>
          </cell>
          <cell r="I86">
            <v>1</v>
          </cell>
          <cell r="J86">
            <v>1500481</v>
          </cell>
          <cell r="K86">
            <v>2193215</v>
          </cell>
          <cell r="L86">
            <v>22065</v>
          </cell>
          <cell r="M86">
            <v>7449540</v>
          </cell>
          <cell r="N86">
            <v>2573130</v>
          </cell>
          <cell r="O86">
            <v>15044804</v>
          </cell>
          <cell r="P86">
            <v>5929844</v>
          </cell>
          <cell r="Q86"/>
          <cell r="R86">
            <v>1500481</v>
          </cell>
          <cell r="S86">
            <v>2193215</v>
          </cell>
          <cell r="T86">
            <v>22065</v>
          </cell>
          <cell r="U86">
            <v>7449540</v>
          </cell>
          <cell r="V86">
            <v>2573130</v>
          </cell>
          <cell r="W86"/>
          <cell r="X86">
            <v>13738431</v>
          </cell>
          <cell r="Y86"/>
          <cell r="Z86">
            <v>15044804</v>
          </cell>
          <cell r="AA86">
            <v>5929844</v>
          </cell>
          <cell r="AB86"/>
          <cell r="AC86">
            <v>13738431</v>
          </cell>
          <cell r="AD86">
            <v>1464551.021820158</v>
          </cell>
          <cell r="AE86">
            <v>3950391.7474418413</v>
          </cell>
          <cell r="AF86">
            <v>3715761</v>
          </cell>
          <cell r="AG86">
            <v>10022670</v>
          </cell>
          <cell r="AH86">
            <v>0</v>
          </cell>
          <cell r="AI86">
            <v>5414942.7692619991</v>
          </cell>
          <cell r="AJ86">
            <v>0</v>
          </cell>
          <cell r="AK86">
            <v>0</v>
          </cell>
          <cell r="AL86">
            <v>156962.62</v>
          </cell>
          <cell r="AM86">
            <v>10749.05</v>
          </cell>
          <cell r="AN86">
            <v>0</v>
          </cell>
          <cell r="AO86">
            <v>8322.2630054646597</v>
          </cell>
          <cell r="AP86">
            <v>0</v>
          </cell>
          <cell r="AQ86">
            <v>5157.5</v>
          </cell>
          <cell r="AR86">
            <v>3164.7630054646597</v>
          </cell>
          <cell r="AS86"/>
          <cell r="AT86">
            <v>146213.57</v>
          </cell>
          <cell r="AU86">
            <v>0</v>
          </cell>
          <cell r="AV86">
            <v>214386.440036388</v>
          </cell>
          <cell r="AW86">
            <v>0</v>
          </cell>
          <cell r="AX86">
            <v>44301.5</v>
          </cell>
          <cell r="AY86">
            <v>170084.940036388</v>
          </cell>
        </row>
        <row r="87">
          <cell r="A87" t="str">
            <v>200740630B</v>
          </cell>
          <cell r="B87" t="str">
            <v>MANGUM REGIONAL MEDICAL CENTER (QUARTZ MOUNTAIN MEDICAL CENTER)</v>
          </cell>
          <cell r="C87" t="str">
            <v>No</v>
          </cell>
          <cell r="D87">
            <v>1</v>
          </cell>
          <cell r="E87">
            <v>12</v>
          </cell>
          <cell r="F87">
            <v>371330</v>
          </cell>
          <cell r="G87">
            <v>43101</v>
          </cell>
          <cell r="H87">
            <v>43465</v>
          </cell>
          <cell r="I87">
            <v>1</v>
          </cell>
          <cell r="J87">
            <v>2479230</v>
          </cell>
          <cell r="K87">
            <v>2568302</v>
          </cell>
          <cell r="L87">
            <v>215813</v>
          </cell>
          <cell r="M87">
            <v>31920297</v>
          </cell>
          <cell r="N87">
            <v>5807319</v>
          </cell>
          <cell r="O87">
            <v>44141604</v>
          </cell>
          <cell r="P87">
            <v>12410162</v>
          </cell>
          <cell r="R87">
            <v>2479230</v>
          </cell>
          <cell r="S87">
            <v>2568302</v>
          </cell>
          <cell r="T87">
            <v>215813</v>
          </cell>
          <cell r="U87">
            <v>31920297</v>
          </cell>
          <cell r="V87">
            <v>5807319</v>
          </cell>
          <cell r="X87">
            <v>42990961</v>
          </cell>
          <cell r="Y87"/>
          <cell r="Z87">
            <v>44141604</v>
          </cell>
          <cell r="AA87">
            <v>12410162</v>
          </cell>
          <cell r="AB87"/>
          <cell r="AC87">
            <v>42990961</v>
          </cell>
          <cell r="AD87">
            <v>1479759.6415365876</v>
          </cell>
          <cell r="AE87">
            <v>10606905.594862208</v>
          </cell>
          <cell r="AF87">
            <v>5263345</v>
          </cell>
          <cell r="AG87">
            <v>37727616</v>
          </cell>
          <cell r="AH87">
            <v>0</v>
          </cell>
          <cell r="AI87">
            <v>12086665.236398796</v>
          </cell>
          <cell r="AJ87">
            <v>0</v>
          </cell>
          <cell r="AK87">
            <v>0</v>
          </cell>
          <cell r="AL87">
            <v>153477.41999999998</v>
          </cell>
          <cell r="AM87">
            <v>36946.01</v>
          </cell>
          <cell r="AN87">
            <v>0</v>
          </cell>
          <cell r="AO87">
            <v>51922.569378054817</v>
          </cell>
          <cell r="AP87">
            <v>0</v>
          </cell>
          <cell r="AQ87">
            <v>17255</v>
          </cell>
          <cell r="AR87">
            <v>34667.569378054817</v>
          </cell>
          <cell r="AS87"/>
          <cell r="AT87">
            <v>116531.40999999999</v>
          </cell>
          <cell r="AU87">
            <v>0</v>
          </cell>
          <cell r="AV87">
            <v>96195.277875554864</v>
          </cell>
          <cell r="AW87">
            <v>0</v>
          </cell>
          <cell r="AX87">
            <v>61526.25</v>
          </cell>
          <cell r="AY87">
            <v>34669.027875554864</v>
          </cell>
        </row>
        <row r="88">
          <cell r="A88" t="str">
            <v>100699550A</v>
          </cell>
          <cell r="B88" t="str">
            <v>ST JOHN SAPULPA INC</v>
          </cell>
          <cell r="C88" t="str">
            <v>No</v>
          </cell>
          <cell r="D88">
            <v>1</v>
          </cell>
          <cell r="E88">
            <v>12</v>
          </cell>
          <cell r="F88">
            <v>371312</v>
          </cell>
          <cell r="G88">
            <v>43009</v>
          </cell>
          <cell r="H88">
            <v>43373</v>
          </cell>
          <cell r="I88">
            <v>1</v>
          </cell>
          <cell r="J88">
            <v>6392314</v>
          </cell>
          <cell r="K88">
            <v>8782045</v>
          </cell>
          <cell r="L88">
            <v>385407</v>
          </cell>
          <cell r="M88">
            <v>36268047</v>
          </cell>
          <cell r="N88">
            <v>27685970</v>
          </cell>
          <cell r="O88">
            <v>84539956</v>
          </cell>
          <cell r="P88">
            <v>19801475</v>
          </cell>
          <cell r="R88">
            <v>6392314</v>
          </cell>
          <cell r="S88">
            <v>8782045</v>
          </cell>
          <cell r="T88">
            <v>385407</v>
          </cell>
          <cell r="U88">
            <v>36268047</v>
          </cell>
          <cell r="V88">
            <v>27685970</v>
          </cell>
          <cell r="X88">
            <v>79513783</v>
          </cell>
          <cell r="Y88"/>
          <cell r="Z88">
            <v>84539956</v>
          </cell>
          <cell r="AA88">
            <v>19801475</v>
          </cell>
          <cell r="AB88"/>
          <cell r="AC88">
            <v>79513783</v>
          </cell>
          <cell r="AD88">
            <v>3644505.2970556314</v>
          </cell>
          <cell r="AE88">
            <v>14979708.160423871</v>
          </cell>
          <cell r="AF88">
            <v>15559766</v>
          </cell>
          <cell r="AG88">
            <v>63954017</v>
          </cell>
          <cell r="AH88">
            <v>0</v>
          </cell>
          <cell r="AI88">
            <v>18624213.457479503</v>
          </cell>
          <cell r="AJ88">
            <v>0</v>
          </cell>
          <cell r="AK88">
            <v>0</v>
          </cell>
          <cell r="AL88">
            <v>2074846.9429985026</v>
          </cell>
          <cell r="AM88">
            <v>99729.99</v>
          </cell>
          <cell r="AN88">
            <v>0</v>
          </cell>
          <cell r="AO88">
            <v>63108.571068116362</v>
          </cell>
          <cell r="AP88">
            <v>0</v>
          </cell>
          <cell r="AQ88">
            <v>9542.5</v>
          </cell>
          <cell r="AR88">
            <v>53566.071068116362</v>
          </cell>
          <cell r="AS88"/>
          <cell r="AT88">
            <v>1975116.9529985026</v>
          </cell>
          <cell r="AU88">
            <v>0</v>
          </cell>
          <cell r="AV88">
            <v>554255.18626470328</v>
          </cell>
          <cell r="AW88">
            <v>0</v>
          </cell>
          <cell r="AX88">
            <v>262586.25</v>
          </cell>
          <cell r="AY88">
            <v>291668.93626470328</v>
          </cell>
        </row>
        <row r="89">
          <cell r="A89" t="str">
            <v>200125010B</v>
          </cell>
          <cell r="B89" t="str">
            <v>STROUD REGIONAL MEDICAL CENTER</v>
          </cell>
          <cell r="C89" t="str">
            <v>No</v>
          </cell>
          <cell r="D89">
            <v>1</v>
          </cell>
          <cell r="E89">
            <v>12</v>
          </cell>
          <cell r="F89">
            <v>371316</v>
          </cell>
          <cell r="G89">
            <v>43009</v>
          </cell>
          <cell r="H89">
            <v>43373</v>
          </cell>
          <cell r="I89">
            <v>1</v>
          </cell>
          <cell r="J89">
            <v>5875270</v>
          </cell>
          <cell r="K89">
            <v>21208588</v>
          </cell>
          <cell r="L89">
            <v>939793</v>
          </cell>
          <cell r="M89">
            <v>6104548</v>
          </cell>
          <cell r="N89">
            <v>2299784</v>
          </cell>
          <cell r="O89">
            <v>37234983</v>
          </cell>
          <cell r="P89">
            <v>30780915</v>
          </cell>
          <cell r="R89">
            <v>5875270</v>
          </cell>
          <cell r="S89">
            <v>21208588</v>
          </cell>
          <cell r="T89">
            <v>939793</v>
          </cell>
          <cell r="U89">
            <v>6104548</v>
          </cell>
          <cell r="V89">
            <v>2299784</v>
          </cell>
          <cell r="X89">
            <v>36427983</v>
          </cell>
          <cell r="Y89"/>
          <cell r="Z89">
            <v>37234983</v>
          </cell>
          <cell r="AA89">
            <v>30780915</v>
          </cell>
          <cell r="AB89"/>
          <cell r="AC89">
            <v>36427983</v>
          </cell>
          <cell r="AD89">
            <v>23166214.938802712</v>
          </cell>
          <cell r="AE89">
            <v>6947580.1539584426</v>
          </cell>
          <cell r="AF89">
            <v>28023651</v>
          </cell>
          <cell r="AG89">
            <v>8404332</v>
          </cell>
          <cell r="AH89">
            <v>0</v>
          </cell>
          <cell r="AI89">
            <v>30113795.092761151</v>
          </cell>
          <cell r="AJ89">
            <v>0</v>
          </cell>
          <cell r="AK89">
            <v>0</v>
          </cell>
          <cell r="AL89">
            <v>510001.65849846858</v>
          </cell>
          <cell r="AM89">
            <v>29231.94</v>
          </cell>
          <cell r="AN89">
            <v>0</v>
          </cell>
          <cell r="AO89">
            <v>171261.35536620553</v>
          </cell>
          <cell r="AP89">
            <v>0</v>
          </cell>
          <cell r="AQ89">
            <v>20211.5</v>
          </cell>
          <cell r="AR89">
            <v>151049.85536620553</v>
          </cell>
          <cell r="AS89"/>
          <cell r="AT89">
            <v>480769.71849846857</v>
          </cell>
          <cell r="AU89">
            <v>0</v>
          </cell>
          <cell r="AV89">
            <v>1270808.2961285433</v>
          </cell>
          <cell r="AW89">
            <v>0</v>
          </cell>
          <cell r="AX89">
            <v>362303.75</v>
          </cell>
          <cell r="AY89">
            <v>908504.54612854333</v>
          </cell>
        </row>
        <row r="90">
          <cell r="A90" t="str">
            <v>200125200B</v>
          </cell>
          <cell r="B90" t="str">
            <v>THE PHYSICIANS HOSPITAL IN ANADARKO</v>
          </cell>
          <cell r="C90" t="str">
            <v>No</v>
          </cell>
          <cell r="D90">
            <v>1</v>
          </cell>
          <cell r="E90">
            <v>12</v>
          </cell>
          <cell r="F90">
            <v>371314</v>
          </cell>
          <cell r="G90">
            <v>43009</v>
          </cell>
          <cell r="H90">
            <v>43373</v>
          </cell>
          <cell r="I90">
            <v>1</v>
          </cell>
          <cell r="J90">
            <v>4514097</v>
          </cell>
          <cell r="K90">
            <v>13156841</v>
          </cell>
          <cell r="L90">
            <v>733395</v>
          </cell>
          <cell r="M90">
            <v>21330225</v>
          </cell>
          <cell r="N90">
            <v>4665375</v>
          </cell>
          <cell r="O90">
            <v>44725733</v>
          </cell>
          <cell r="P90">
            <v>34538514</v>
          </cell>
          <cell r="R90">
            <v>4514097</v>
          </cell>
          <cell r="S90">
            <v>13156841</v>
          </cell>
          <cell r="T90">
            <v>733395</v>
          </cell>
          <cell r="U90">
            <v>21330225</v>
          </cell>
          <cell r="V90">
            <v>4665375</v>
          </cell>
          <cell r="X90">
            <v>44399933</v>
          </cell>
          <cell r="Y90"/>
          <cell r="Z90">
            <v>44725733</v>
          </cell>
          <cell r="AA90">
            <v>34538514</v>
          </cell>
          <cell r="AB90"/>
          <cell r="AC90">
            <v>44399933</v>
          </cell>
          <cell r="AD90">
            <v>14212362.108881749</v>
          </cell>
          <cell r="AE90">
            <v>20074559.639713451</v>
          </cell>
          <cell r="AF90">
            <v>18404333</v>
          </cell>
          <cell r="AG90">
            <v>25995600</v>
          </cell>
          <cell r="AH90">
            <v>0</v>
          </cell>
          <cell r="AI90">
            <v>34286921.7485952</v>
          </cell>
          <cell r="AJ90">
            <v>0</v>
          </cell>
          <cell r="AK90">
            <v>0</v>
          </cell>
          <cell r="AL90">
            <v>711515.24373997212</v>
          </cell>
          <cell r="AM90">
            <v>21555.439999999999</v>
          </cell>
          <cell r="AN90">
            <v>0</v>
          </cell>
          <cell r="AO90">
            <v>395414.00790086651</v>
          </cell>
          <cell r="AP90">
            <v>0</v>
          </cell>
          <cell r="AQ90">
            <v>14263.25</v>
          </cell>
          <cell r="AR90">
            <v>381150.75790086651</v>
          </cell>
          <cell r="AS90"/>
          <cell r="AT90">
            <v>689959.80373997218</v>
          </cell>
          <cell r="AU90">
            <v>0</v>
          </cell>
          <cell r="AV90">
            <v>3052372.7082841261</v>
          </cell>
          <cell r="AW90">
            <v>0</v>
          </cell>
          <cell r="AX90">
            <v>725151</v>
          </cell>
          <cell r="AY90">
            <v>2327221.7082841261</v>
          </cell>
        </row>
        <row r="91">
          <cell r="A91"/>
          <cell r="B91"/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R91"/>
          <cell r="Y91"/>
          <cell r="AB91"/>
          <cell r="AJ91"/>
          <cell r="AK91"/>
          <cell r="AL91"/>
          <cell r="AM91"/>
          <cell r="AN91"/>
          <cell r="AO91"/>
          <cell r="AP91"/>
          <cell r="AQ91"/>
          <cell r="AR91"/>
          <cell r="AS91"/>
          <cell r="AT91"/>
          <cell r="AU91"/>
          <cell r="AV91"/>
          <cell r="AW91"/>
          <cell r="AX91"/>
          <cell r="AY91"/>
        </row>
        <row r="92">
          <cell r="A92"/>
          <cell r="B92" t="str">
            <v>Private Excluded</v>
          </cell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  <cell r="AN92"/>
          <cell r="AO92"/>
          <cell r="AP92"/>
          <cell r="AQ92"/>
          <cell r="AR92"/>
          <cell r="AS92"/>
          <cell r="AT92"/>
          <cell r="AU92"/>
          <cell r="AV92"/>
          <cell r="AW92"/>
          <cell r="AX92"/>
          <cell r="AY92"/>
        </row>
        <row r="93">
          <cell r="A93" t="str">
            <v>200080160A</v>
          </cell>
          <cell r="B93" t="str">
            <v>CHG CORNERSTONE HOSPITAL OF OKLAHOMA - SHAWNEE (SOLARA HOSPITAL SHAWNEE LLC)</v>
          </cell>
          <cell r="C93" t="str">
            <v>Yes</v>
          </cell>
          <cell r="D93">
            <v>1</v>
          </cell>
          <cell r="E93">
            <v>12</v>
          </cell>
          <cell r="F93">
            <v>372019</v>
          </cell>
          <cell r="G93">
            <v>42979</v>
          </cell>
          <cell r="H93">
            <v>43343</v>
          </cell>
          <cell r="I93">
            <v>1</v>
          </cell>
          <cell r="J93">
            <v>28016406</v>
          </cell>
          <cell r="K93">
            <v>42509961</v>
          </cell>
          <cell r="L93">
            <v>0</v>
          </cell>
          <cell r="M93">
            <v>0</v>
          </cell>
          <cell r="N93">
            <v>0</v>
          </cell>
          <cell r="O93">
            <v>70526367</v>
          </cell>
          <cell r="P93">
            <v>12354346</v>
          </cell>
          <cell r="R93">
            <v>28016406</v>
          </cell>
          <cell r="S93">
            <v>42509961</v>
          </cell>
          <cell r="T93">
            <v>0</v>
          </cell>
          <cell r="U93">
            <v>0</v>
          </cell>
          <cell r="V93">
            <v>0</v>
          </cell>
          <cell r="X93">
            <v>70526367</v>
          </cell>
          <cell r="Y93"/>
          <cell r="Z93">
            <v>70526367</v>
          </cell>
          <cell r="AA93">
            <v>12354346</v>
          </cell>
          <cell r="AB93"/>
          <cell r="AC93">
            <v>70526367</v>
          </cell>
          <cell r="AD93">
            <v>12354346</v>
          </cell>
          <cell r="AE93">
            <v>0</v>
          </cell>
          <cell r="AF93">
            <v>70526367</v>
          </cell>
          <cell r="AG93">
            <v>0</v>
          </cell>
          <cell r="AH93">
            <v>0</v>
          </cell>
          <cell r="AI93">
            <v>12354346</v>
          </cell>
          <cell r="AJ93">
            <v>0</v>
          </cell>
          <cell r="AK93">
            <v>0</v>
          </cell>
          <cell r="AL93">
            <v>532634.21912499995</v>
          </cell>
          <cell r="AM93">
            <v>532634.21912499995</v>
          </cell>
          <cell r="AN93">
            <v>0</v>
          </cell>
          <cell r="AO93">
            <v>-172352.16590548161</v>
          </cell>
          <cell r="AP93">
            <v>0</v>
          </cell>
          <cell r="AQ93">
            <v>0</v>
          </cell>
          <cell r="AR93">
            <v>-172352.16590548161</v>
          </cell>
          <cell r="AS93"/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</row>
        <row r="94">
          <cell r="A94" t="str">
            <v>100746230B</v>
          </cell>
          <cell r="B94" t="str">
            <v>COMMUNITY HOSPITAL</v>
          </cell>
          <cell r="C94" t="str">
            <v>Yes</v>
          </cell>
          <cell r="D94">
            <v>1</v>
          </cell>
          <cell r="E94">
            <v>12</v>
          </cell>
          <cell r="F94">
            <v>370203</v>
          </cell>
          <cell r="G94">
            <v>43101</v>
          </cell>
          <cell r="H94">
            <v>43465</v>
          </cell>
          <cell r="I94">
            <v>1</v>
          </cell>
          <cell r="J94">
            <v>10188634</v>
          </cell>
          <cell r="K94">
            <v>154035633</v>
          </cell>
          <cell r="L94">
            <v>0</v>
          </cell>
          <cell r="M94">
            <v>399010082</v>
          </cell>
          <cell r="N94">
            <v>15989899</v>
          </cell>
          <cell r="O94">
            <v>579224248</v>
          </cell>
          <cell r="P94">
            <v>149713791</v>
          </cell>
          <cell r="R94">
            <v>10188634</v>
          </cell>
          <cell r="S94">
            <v>154035633</v>
          </cell>
          <cell r="T94">
            <v>0</v>
          </cell>
          <cell r="U94">
            <v>399010082</v>
          </cell>
          <cell r="V94">
            <v>15989899</v>
          </cell>
          <cell r="X94">
            <v>579224248</v>
          </cell>
          <cell r="Y94"/>
          <cell r="Z94">
            <v>579224248</v>
          </cell>
          <cell r="AA94">
            <v>149713791</v>
          </cell>
          <cell r="AB94"/>
          <cell r="AC94">
            <v>579224248</v>
          </cell>
          <cell r="AD94">
            <v>42447528.175246894</v>
          </cell>
          <cell r="AE94">
            <v>107266262.82475311</v>
          </cell>
          <cell r="AF94">
            <v>164224267</v>
          </cell>
          <cell r="AG94">
            <v>414999981</v>
          </cell>
          <cell r="AH94">
            <v>0</v>
          </cell>
          <cell r="AI94">
            <v>149713791</v>
          </cell>
          <cell r="AJ94">
            <v>0</v>
          </cell>
          <cell r="AK94">
            <v>0</v>
          </cell>
          <cell r="AL94">
            <v>2943660.6784297447</v>
          </cell>
          <cell r="AM94">
            <v>302854.74249999999</v>
          </cell>
          <cell r="AN94">
            <v>0</v>
          </cell>
          <cell r="AO94">
            <v>189212.15802524472</v>
          </cell>
          <cell r="AP94">
            <v>0</v>
          </cell>
          <cell r="AQ94">
            <v>0</v>
          </cell>
          <cell r="AR94">
            <v>189212.15802524472</v>
          </cell>
          <cell r="AS94"/>
          <cell r="AT94">
            <v>2640805.9359297445</v>
          </cell>
          <cell r="AU94">
            <v>0</v>
          </cell>
          <cell r="AV94">
            <v>819998.57388542336</v>
          </cell>
          <cell r="AW94">
            <v>0</v>
          </cell>
          <cell r="AX94">
            <v>0</v>
          </cell>
          <cell r="AY94">
            <v>819998.57388542336</v>
          </cell>
        </row>
        <row r="95">
          <cell r="A95" t="str">
            <v>200119790A</v>
          </cell>
          <cell r="B95" t="str">
            <v>CORNERSTONE HOSPITAL OF OKLAHOMA - MUSKOGEE</v>
          </cell>
          <cell r="C95" t="str">
            <v>Yes</v>
          </cell>
          <cell r="D95">
            <v>1</v>
          </cell>
          <cell r="E95">
            <v>12</v>
          </cell>
          <cell r="F95">
            <v>372022</v>
          </cell>
          <cell r="G95">
            <v>42917</v>
          </cell>
          <cell r="H95">
            <v>43281</v>
          </cell>
          <cell r="I95">
            <v>1</v>
          </cell>
          <cell r="J95">
            <v>73297535</v>
          </cell>
          <cell r="K95">
            <v>115545278</v>
          </cell>
          <cell r="L95">
            <v>0</v>
          </cell>
          <cell r="M95">
            <v>160333</v>
          </cell>
          <cell r="N95">
            <v>0</v>
          </cell>
          <cell r="O95">
            <v>189003146</v>
          </cell>
          <cell r="P95">
            <v>29460430</v>
          </cell>
          <cell r="R95">
            <v>73297535</v>
          </cell>
          <cell r="S95">
            <v>115545278</v>
          </cell>
          <cell r="T95">
            <v>0</v>
          </cell>
          <cell r="U95">
            <v>160333</v>
          </cell>
          <cell r="V95">
            <v>0</v>
          </cell>
          <cell r="X95">
            <v>189003146</v>
          </cell>
          <cell r="Y95"/>
          <cell r="Z95">
            <v>189003146</v>
          </cell>
          <cell r="AA95">
            <v>29460430</v>
          </cell>
          <cell r="AB95"/>
          <cell r="AC95">
            <v>189003146</v>
          </cell>
          <cell r="AD95">
            <v>29435438.462963942</v>
          </cell>
          <cell r="AE95">
            <v>24991.537036055473</v>
          </cell>
          <cell r="AF95">
            <v>188842813</v>
          </cell>
          <cell r="AG95">
            <v>160333</v>
          </cell>
          <cell r="AH95">
            <v>0</v>
          </cell>
          <cell r="AI95">
            <v>29460430</v>
          </cell>
          <cell r="AJ95">
            <v>0</v>
          </cell>
          <cell r="AK95">
            <v>0</v>
          </cell>
          <cell r="AL95">
            <v>2794978.7028749995</v>
          </cell>
          <cell r="AM95">
            <v>2794978.7028749995</v>
          </cell>
          <cell r="AN95">
            <v>0</v>
          </cell>
          <cell r="AO95">
            <v>-503977.62082827301</v>
          </cell>
          <cell r="AP95">
            <v>0</v>
          </cell>
          <cell r="AQ95">
            <v>0</v>
          </cell>
          <cell r="AR95">
            <v>-503977.62082827301</v>
          </cell>
          <cell r="AS95"/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</row>
        <row r="96">
          <cell r="A96" t="str">
            <v>200786710A</v>
          </cell>
          <cell r="B96" t="str">
            <v>INSPIRE SPECIALTY HOSPITAL</v>
          </cell>
          <cell r="C96" t="str">
            <v>Yes</v>
          </cell>
          <cell r="D96">
            <v>1</v>
          </cell>
          <cell r="E96">
            <v>12</v>
          </cell>
          <cell r="F96">
            <v>372012</v>
          </cell>
          <cell r="G96">
            <v>43101</v>
          </cell>
          <cell r="H96">
            <v>43465</v>
          </cell>
          <cell r="I96">
            <v>1</v>
          </cell>
          <cell r="J96">
            <v>6504400</v>
          </cell>
          <cell r="K96">
            <v>11416627</v>
          </cell>
          <cell r="L96">
            <v>0</v>
          </cell>
          <cell r="M96">
            <v>27964</v>
          </cell>
          <cell r="N96">
            <v>0</v>
          </cell>
          <cell r="O96">
            <v>17948991</v>
          </cell>
          <cell r="P96">
            <v>6445850</v>
          </cell>
          <cell r="R96">
            <v>6504400</v>
          </cell>
          <cell r="S96">
            <v>11416627</v>
          </cell>
          <cell r="T96">
            <v>0</v>
          </cell>
          <cell r="U96">
            <v>27964</v>
          </cell>
          <cell r="V96">
            <v>0</v>
          </cell>
          <cell r="X96">
            <v>17948991</v>
          </cell>
          <cell r="Y96"/>
          <cell r="Z96">
            <v>17948991</v>
          </cell>
          <cell r="AA96">
            <v>6445850</v>
          </cell>
          <cell r="AB96"/>
          <cell r="AC96">
            <v>17948991</v>
          </cell>
          <cell r="AD96">
            <v>6435807.555307705</v>
          </cell>
          <cell r="AE96">
            <v>10042.444692294959</v>
          </cell>
          <cell r="AF96">
            <v>17921027</v>
          </cell>
          <cell r="AG96">
            <v>27964</v>
          </cell>
          <cell r="AH96">
            <v>0</v>
          </cell>
          <cell r="AI96">
            <v>6445850</v>
          </cell>
          <cell r="AJ96">
            <v>0</v>
          </cell>
          <cell r="AK96">
            <v>0</v>
          </cell>
          <cell r="AL96">
            <v>923345.90212499991</v>
          </cell>
          <cell r="AM96">
            <v>923345.90212499991</v>
          </cell>
          <cell r="AN96">
            <v>0</v>
          </cell>
          <cell r="AO96">
            <v>-152229.18418992817</v>
          </cell>
          <cell r="AP96">
            <v>0</v>
          </cell>
          <cell r="AQ96">
            <v>0</v>
          </cell>
          <cell r="AR96">
            <v>-152229.18418992817</v>
          </cell>
          <cell r="AS96"/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</row>
        <row r="97">
          <cell r="A97" t="str">
            <v>100745350B</v>
          </cell>
          <cell r="B97" t="str">
            <v>LAKESIDE WOMENS CENTER OF</v>
          </cell>
          <cell r="C97" t="str">
            <v>Yes</v>
          </cell>
          <cell r="D97">
            <v>1</v>
          </cell>
          <cell r="E97">
            <v>12</v>
          </cell>
          <cell r="F97">
            <v>370199</v>
          </cell>
          <cell r="G97">
            <v>42917</v>
          </cell>
          <cell r="H97">
            <v>43281</v>
          </cell>
          <cell r="I97">
            <v>1</v>
          </cell>
          <cell r="J97">
            <v>17906519</v>
          </cell>
          <cell r="K97">
            <v>20401480</v>
          </cell>
          <cell r="L97">
            <v>3958</v>
          </cell>
          <cell r="M97">
            <v>73542818</v>
          </cell>
          <cell r="N97">
            <v>53588</v>
          </cell>
          <cell r="O97">
            <v>114574589</v>
          </cell>
          <cell r="P97">
            <v>28787794</v>
          </cell>
          <cell r="R97">
            <v>17906519</v>
          </cell>
          <cell r="S97">
            <v>20401480</v>
          </cell>
          <cell r="T97">
            <v>3958</v>
          </cell>
          <cell r="U97">
            <v>73542818</v>
          </cell>
          <cell r="V97">
            <v>53588</v>
          </cell>
          <cell r="X97">
            <v>111908363</v>
          </cell>
          <cell r="Y97"/>
          <cell r="Z97">
            <v>114574589</v>
          </cell>
          <cell r="AA97">
            <v>28787794</v>
          </cell>
          <cell r="AB97"/>
          <cell r="AC97">
            <v>111908363</v>
          </cell>
          <cell r="AD97">
            <v>9626189.6767777875</v>
          </cell>
          <cell r="AE97">
            <v>18491693.433596905</v>
          </cell>
          <cell r="AF97">
            <v>38311957</v>
          </cell>
          <cell r="AG97">
            <v>73596406</v>
          </cell>
          <cell r="AH97">
            <v>0</v>
          </cell>
          <cell r="AI97">
            <v>28117883.110374693</v>
          </cell>
          <cell r="AJ97">
            <v>0</v>
          </cell>
          <cell r="AK97">
            <v>0</v>
          </cell>
          <cell r="AL97">
            <v>1657669.8537500009</v>
          </cell>
          <cell r="AM97">
            <v>1325269.9537499999</v>
          </cell>
          <cell r="AN97">
            <v>0</v>
          </cell>
          <cell r="AO97">
            <v>8821878.3936065026</v>
          </cell>
          <cell r="AP97">
            <v>0</v>
          </cell>
          <cell r="AQ97">
            <v>0</v>
          </cell>
          <cell r="AR97">
            <v>8821878.3936065026</v>
          </cell>
          <cell r="AS97"/>
          <cell r="AT97">
            <v>332399.90000000101</v>
          </cell>
          <cell r="AU97">
            <v>0</v>
          </cell>
          <cell r="AV97">
            <v>115326.72576981122</v>
          </cell>
          <cell r="AW97">
            <v>0</v>
          </cell>
          <cell r="AX97">
            <v>0</v>
          </cell>
          <cell r="AY97">
            <v>115326.72576981122</v>
          </cell>
        </row>
        <row r="98">
          <cell r="A98" t="str">
            <v>200347120A</v>
          </cell>
          <cell r="B98" t="str">
            <v>LTAC HOSPITAL OF EDMOND, LLC</v>
          </cell>
          <cell r="C98" t="str">
            <v>Yes</v>
          </cell>
          <cell r="D98">
            <v>1</v>
          </cell>
          <cell r="E98">
            <v>12</v>
          </cell>
          <cell r="F98">
            <v>372005</v>
          </cell>
          <cell r="G98">
            <v>42887</v>
          </cell>
          <cell r="H98">
            <v>43251</v>
          </cell>
          <cell r="I98">
            <v>1</v>
          </cell>
          <cell r="J98">
            <v>10785395</v>
          </cell>
          <cell r="K98">
            <v>19022102</v>
          </cell>
          <cell r="L98">
            <v>0</v>
          </cell>
          <cell r="M98">
            <v>0</v>
          </cell>
          <cell r="N98">
            <v>0</v>
          </cell>
          <cell r="O98">
            <v>29987804</v>
          </cell>
          <cell r="P98">
            <v>12205763</v>
          </cell>
          <cell r="R98">
            <v>10785395</v>
          </cell>
          <cell r="S98">
            <v>19022102</v>
          </cell>
          <cell r="T98">
            <v>0</v>
          </cell>
          <cell r="U98">
            <v>0</v>
          </cell>
          <cell r="V98">
            <v>0</v>
          </cell>
          <cell r="X98">
            <v>29807497</v>
          </cell>
          <cell r="Y98"/>
          <cell r="Z98">
            <v>29987804</v>
          </cell>
          <cell r="AA98">
            <v>12205763</v>
          </cell>
          <cell r="AB98"/>
          <cell r="AC98">
            <v>29807497</v>
          </cell>
          <cell r="AD98">
            <v>12132373.681154212</v>
          </cell>
          <cell r="AE98">
            <v>0</v>
          </cell>
          <cell r="AF98">
            <v>29807497</v>
          </cell>
          <cell r="AG98">
            <v>0</v>
          </cell>
          <cell r="AH98">
            <v>0</v>
          </cell>
          <cell r="AI98">
            <v>12132373.681154212</v>
          </cell>
          <cell r="AJ98">
            <v>0</v>
          </cell>
          <cell r="AK98">
            <v>0</v>
          </cell>
          <cell r="AL98">
            <v>539162.60849999997</v>
          </cell>
          <cell r="AM98">
            <v>539162.60849999997</v>
          </cell>
          <cell r="AN98">
            <v>0</v>
          </cell>
          <cell r="AO98">
            <v>-61812.704878575445</v>
          </cell>
          <cell r="AP98">
            <v>0</v>
          </cell>
          <cell r="AQ98">
            <v>0</v>
          </cell>
          <cell r="AR98">
            <v>-61812.704878575445</v>
          </cell>
          <cell r="AS98"/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</row>
        <row r="99">
          <cell r="A99" t="str">
            <v>200069370A</v>
          </cell>
          <cell r="B99" t="str">
            <v>MCBRIDE CLINIC ORTHOPEDIC HOSPITAL</v>
          </cell>
          <cell r="C99" t="str">
            <v>Yes</v>
          </cell>
          <cell r="D99">
            <v>1</v>
          </cell>
          <cell r="E99">
            <v>12</v>
          </cell>
          <cell r="F99">
            <v>370222</v>
          </cell>
          <cell r="G99">
            <v>43101</v>
          </cell>
          <cell r="H99">
            <v>43465</v>
          </cell>
          <cell r="I99">
            <v>1</v>
          </cell>
          <cell r="J99">
            <v>10433807</v>
          </cell>
          <cell r="K99">
            <v>121630652</v>
          </cell>
          <cell r="L99">
            <v>216616</v>
          </cell>
          <cell r="M99">
            <v>77908571</v>
          </cell>
          <cell r="N99">
            <v>174656356</v>
          </cell>
          <cell r="O99">
            <v>387711079</v>
          </cell>
          <cell r="P99">
            <v>143126087</v>
          </cell>
          <cell r="R99">
            <v>10433807</v>
          </cell>
          <cell r="S99">
            <v>121630652</v>
          </cell>
          <cell r="T99">
            <v>216616</v>
          </cell>
          <cell r="U99">
            <v>77908571</v>
          </cell>
          <cell r="V99">
            <v>174656356</v>
          </cell>
          <cell r="X99">
            <v>384846002</v>
          </cell>
          <cell r="Y99"/>
          <cell r="Z99">
            <v>387711079</v>
          </cell>
          <cell r="AA99">
            <v>143126087</v>
          </cell>
          <cell r="AB99"/>
          <cell r="AC99">
            <v>384846002</v>
          </cell>
          <cell r="AD99">
            <v>48832426.191523723</v>
          </cell>
          <cell r="AE99">
            <v>93235998.847870559</v>
          </cell>
          <cell r="AF99">
            <v>132281075</v>
          </cell>
          <cell r="AG99">
            <v>252564927</v>
          </cell>
          <cell r="AH99">
            <v>0</v>
          </cell>
          <cell r="AI99">
            <v>142068425.03939429</v>
          </cell>
          <cell r="AJ99">
            <v>0</v>
          </cell>
          <cell r="AK99">
            <v>0</v>
          </cell>
          <cell r="AL99">
            <v>1003994.31125</v>
          </cell>
          <cell r="AM99">
            <v>250808.81124999997</v>
          </cell>
          <cell r="AN99">
            <v>0</v>
          </cell>
          <cell r="AO99">
            <v>87827.194657900778</v>
          </cell>
          <cell r="AP99">
            <v>0</v>
          </cell>
          <cell r="AQ99">
            <v>0</v>
          </cell>
          <cell r="AR99">
            <v>87827.194657900778</v>
          </cell>
          <cell r="AS99"/>
          <cell r="AT99">
            <v>753185.5</v>
          </cell>
          <cell r="AU99">
            <v>0</v>
          </cell>
          <cell r="AV99">
            <v>165988.42846240246</v>
          </cell>
          <cell r="AW99">
            <v>0</v>
          </cell>
          <cell r="AX99">
            <v>0</v>
          </cell>
          <cell r="AY99">
            <v>165988.42846240246</v>
          </cell>
        </row>
        <row r="100">
          <cell r="A100" t="str">
            <v>200035670C</v>
          </cell>
          <cell r="B100" t="str">
            <v>NORTHWEST SURGICAL HOSPITAL</v>
          </cell>
          <cell r="C100" t="str">
            <v>Yes</v>
          </cell>
          <cell r="D100">
            <v>1</v>
          </cell>
          <cell r="E100">
            <v>12</v>
          </cell>
          <cell r="F100">
            <v>370192</v>
          </cell>
          <cell r="G100">
            <v>43101</v>
          </cell>
          <cell r="H100">
            <v>43465</v>
          </cell>
          <cell r="I100">
            <v>1</v>
          </cell>
          <cell r="J100">
            <v>1033688</v>
          </cell>
          <cell r="K100">
            <v>17560221</v>
          </cell>
          <cell r="L100">
            <v>0</v>
          </cell>
          <cell r="M100">
            <v>46291373</v>
          </cell>
          <cell r="N100">
            <v>7749</v>
          </cell>
          <cell r="O100">
            <v>64893031</v>
          </cell>
          <cell r="P100">
            <v>15569434</v>
          </cell>
          <cell r="R100">
            <v>1033688</v>
          </cell>
          <cell r="S100">
            <v>17560221</v>
          </cell>
          <cell r="T100">
            <v>0</v>
          </cell>
          <cell r="U100">
            <v>46291373</v>
          </cell>
          <cell r="V100">
            <v>7749</v>
          </cell>
          <cell r="X100">
            <v>64893031</v>
          </cell>
          <cell r="Y100"/>
          <cell r="Z100">
            <v>64893031</v>
          </cell>
          <cell r="AA100">
            <v>15569434</v>
          </cell>
          <cell r="AB100"/>
          <cell r="AC100">
            <v>64893031</v>
          </cell>
          <cell r="AD100">
            <v>4461136.0344303539</v>
          </cell>
          <cell r="AE100">
            <v>11108297.965569647</v>
          </cell>
          <cell r="AF100">
            <v>18593909</v>
          </cell>
          <cell r="AG100">
            <v>46299122</v>
          </cell>
          <cell r="AH100">
            <v>0</v>
          </cell>
          <cell r="AI100">
            <v>15569434</v>
          </cell>
          <cell r="AJ100">
            <v>0</v>
          </cell>
          <cell r="AK100">
            <v>0</v>
          </cell>
          <cell r="AL100">
            <v>361022.4168885473</v>
          </cell>
          <cell r="AM100">
            <v>45755.836874999994</v>
          </cell>
          <cell r="AN100">
            <v>0</v>
          </cell>
          <cell r="AO100">
            <v>33874.837949144618</v>
          </cell>
          <cell r="AP100">
            <v>0</v>
          </cell>
          <cell r="AQ100">
            <v>0</v>
          </cell>
          <cell r="AR100">
            <v>33874.837949144618</v>
          </cell>
          <cell r="AS100"/>
          <cell r="AT100">
            <v>315266.58001354733</v>
          </cell>
          <cell r="AU100">
            <v>0</v>
          </cell>
          <cell r="AV100">
            <v>28003.221451839931</v>
          </cell>
          <cell r="AW100">
            <v>0</v>
          </cell>
          <cell r="AX100">
            <v>0</v>
          </cell>
          <cell r="AY100">
            <v>28003.221451839931</v>
          </cell>
        </row>
        <row r="101">
          <cell r="A101" t="str">
            <v>200066700A</v>
          </cell>
          <cell r="B101" t="str">
            <v>OKLAHOMA CENTER FOR ORTHOPAEDIC &amp; MULTI SPECIALTY</v>
          </cell>
          <cell r="C101" t="str">
            <v>Yes</v>
          </cell>
          <cell r="D101">
            <v>1</v>
          </cell>
          <cell r="E101">
            <v>12</v>
          </cell>
          <cell r="F101">
            <v>370212</v>
          </cell>
          <cell r="G101">
            <v>43101</v>
          </cell>
          <cell r="H101">
            <v>43465</v>
          </cell>
          <cell r="I101">
            <v>1</v>
          </cell>
          <cell r="J101">
            <v>1661360</v>
          </cell>
          <cell r="K101">
            <v>22542594</v>
          </cell>
          <cell r="L101">
            <v>0</v>
          </cell>
          <cell r="M101">
            <v>195808332</v>
          </cell>
          <cell r="N101">
            <v>23657</v>
          </cell>
          <cell r="O101">
            <v>220035943</v>
          </cell>
          <cell r="P101">
            <v>64963289</v>
          </cell>
          <cell r="R101">
            <v>1661360</v>
          </cell>
          <cell r="S101">
            <v>22542594</v>
          </cell>
          <cell r="T101">
            <v>0</v>
          </cell>
          <cell r="U101">
            <v>195808332</v>
          </cell>
          <cell r="V101">
            <v>23657</v>
          </cell>
          <cell r="X101">
            <v>220035943</v>
          </cell>
          <cell r="Y101"/>
          <cell r="Z101">
            <v>220035943</v>
          </cell>
          <cell r="AA101">
            <v>64963289</v>
          </cell>
          <cell r="AB101"/>
          <cell r="AC101">
            <v>220035943</v>
          </cell>
          <cell r="AD101">
            <v>7145961.8697146494</v>
          </cell>
          <cell r="AE101">
            <v>57817327.130285352</v>
          </cell>
          <cell r="AF101">
            <v>24203954</v>
          </cell>
          <cell r="AG101">
            <v>195831989</v>
          </cell>
          <cell r="AH101">
            <v>0</v>
          </cell>
          <cell r="AI101">
            <v>64963289</v>
          </cell>
          <cell r="AJ101">
            <v>0</v>
          </cell>
          <cell r="AK101">
            <v>0</v>
          </cell>
          <cell r="AL101">
            <v>4526485.1241250299</v>
          </cell>
          <cell r="AM101">
            <v>241150.29412499999</v>
          </cell>
          <cell r="AN101">
            <v>0</v>
          </cell>
          <cell r="AO101">
            <v>120154.26054513175</v>
          </cell>
          <cell r="AP101">
            <v>0</v>
          </cell>
          <cell r="AQ101">
            <v>0</v>
          </cell>
          <cell r="AR101">
            <v>120154.26054513175</v>
          </cell>
          <cell r="AS101"/>
          <cell r="AT101">
            <v>4285334.8300000299</v>
          </cell>
          <cell r="AU101">
            <v>0</v>
          </cell>
          <cell r="AV101">
            <v>871049.49111454771</v>
          </cell>
          <cell r="AW101">
            <v>0</v>
          </cell>
          <cell r="AX101">
            <v>0</v>
          </cell>
          <cell r="AY101">
            <v>871049.49111454771</v>
          </cell>
        </row>
        <row r="102">
          <cell r="A102" t="str">
            <v>200280620A</v>
          </cell>
          <cell r="B102" t="str">
            <v>OKLAHOMA HEART HOSPITAL</v>
          </cell>
          <cell r="C102" t="str">
            <v>Yes</v>
          </cell>
          <cell r="D102">
            <v>1</v>
          </cell>
          <cell r="E102">
            <v>12</v>
          </cell>
          <cell r="F102">
            <v>370234</v>
          </cell>
          <cell r="G102">
            <v>43101</v>
          </cell>
          <cell r="H102">
            <v>43465</v>
          </cell>
          <cell r="I102">
            <v>1</v>
          </cell>
          <cell r="J102">
            <v>42424901</v>
          </cell>
          <cell r="K102">
            <v>188774650</v>
          </cell>
          <cell r="L102">
            <v>4530788</v>
          </cell>
          <cell r="M102">
            <v>286250098</v>
          </cell>
          <cell r="N102">
            <v>37791416</v>
          </cell>
          <cell r="O102">
            <v>559840054</v>
          </cell>
          <cell r="P102">
            <v>142483067</v>
          </cell>
          <cell r="R102">
            <v>42424901</v>
          </cell>
          <cell r="S102">
            <v>188774650</v>
          </cell>
          <cell r="T102">
            <v>4530788</v>
          </cell>
          <cell r="U102">
            <v>286250098</v>
          </cell>
          <cell r="V102">
            <v>37791416</v>
          </cell>
          <cell r="X102">
            <v>559771853</v>
          </cell>
          <cell r="Y102"/>
          <cell r="Z102">
            <v>559840054</v>
          </cell>
          <cell r="AA102">
            <v>142483067</v>
          </cell>
          <cell r="AB102"/>
          <cell r="AC102">
            <v>559771853</v>
          </cell>
          <cell r="AD102">
            <v>59994960.070630655</v>
          </cell>
          <cell r="AE102">
            <v>82470749.315202504</v>
          </cell>
          <cell r="AF102">
            <v>235730339</v>
          </cell>
          <cell r="AG102">
            <v>324041514</v>
          </cell>
          <cell r="AH102">
            <v>0</v>
          </cell>
          <cell r="AI102">
            <v>142465709.38583317</v>
          </cell>
          <cell r="AJ102">
            <v>0</v>
          </cell>
          <cell r="AK102">
            <v>0</v>
          </cell>
          <cell r="AL102">
            <v>4570139.9516356774</v>
          </cell>
          <cell r="AM102">
            <v>2239785.716</v>
          </cell>
          <cell r="AN102">
            <v>0</v>
          </cell>
          <cell r="AO102">
            <v>691643.49840555142</v>
          </cell>
          <cell r="AP102">
            <v>0</v>
          </cell>
          <cell r="AQ102">
            <v>0</v>
          </cell>
          <cell r="AR102">
            <v>691643.49840555142</v>
          </cell>
          <cell r="AS102"/>
          <cell r="AT102">
            <v>2330354.2356356778</v>
          </cell>
          <cell r="AU102">
            <v>0</v>
          </cell>
          <cell r="AV102">
            <v>930113.54131910263</v>
          </cell>
          <cell r="AW102">
            <v>0</v>
          </cell>
          <cell r="AX102">
            <v>0</v>
          </cell>
          <cell r="AY102">
            <v>930113.54131910263</v>
          </cell>
        </row>
        <row r="103">
          <cell r="A103" t="str">
            <v>200009170A</v>
          </cell>
          <cell r="B103" t="str">
            <v>OKLAHOMA HEART HOSPITAL LLC</v>
          </cell>
          <cell r="C103" t="str">
            <v>Yes</v>
          </cell>
          <cell r="D103">
            <v>1</v>
          </cell>
          <cell r="E103">
            <v>12</v>
          </cell>
          <cell r="F103">
            <v>370215</v>
          </cell>
          <cell r="G103">
            <v>43101</v>
          </cell>
          <cell r="H103">
            <v>43465</v>
          </cell>
          <cell r="I103">
            <v>1</v>
          </cell>
          <cell r="J103">
            <v>72635072</v>
          </cell>
          <cell r="K103">
            <v>276266044</v>
          </cell>
          <cell r="L103">
            <v>5210145</v>
          </cell>
          <cell r="M103">
            <v>346032333</v>
          </cell>
          <cell r="N103">
            <v>288330792</v>
          </cell>
          <cell r="O103">
            <v>1094585149</v>
          </cell>
          <cell r="P103">
            <v>318307636</v>
          </cell>
          <cell r="R103">
            <v>72635072</v>
          </cell>
          <cell r="S103">
            <v>276266044</v>
          </cell>
          <cell r="T103">
            <v>5210145</v>
          </cell>
          <cell r="U103">
            <v>346032333</v>
          </cell>
          <cell r="V103">
            <v>288330792</v>
          </cell>
          <cell r="X103">
            <v>988474386</v>
          </cell>
          <cell r="Y103"/>
          <cell r="Z103">
            <v>1094585149</v>
          </cell>
          <cell r="AA103">
            <v>318307636</v>
          </cell>
          <cell r="AB103"/>
          <cell r="AC103">
            <v>988474386</v>
          </cell>
          <cell r="AD103">
            <v>102976290.58174714</v>
          </cell>
          <cell r="AE103">
            <v>184474115.02777708</v>
          </cell>
          <cell r="AF103">
            <v>354111261</v>
          </cell>
          <cell r="AG103">
            <v>634363125</v>
          </cell>
          <cell r="AH103">
            <v>0</v>
          </cell>
          <cell r="AI103">
            <v>287450405.60952419</v>
          </cell>
          <cell r="AJ103">
            <v>0</v>
          </cell>
          <cell r="AK103">
            <v>0</v>
          </cell>
          <cell r="AL103">
            <v>4882216.4227039814</v>
          </cell>
          <cell r="AM103">
            <v>3005767.9454999994</v>
          </cell>
          <cell r="AN103">
            <v>0</v>
          </cell>
          <cell r="AO103">
            <v>938696.82238985202</v>
          </cell>
          <cell r="AP103">
            <v>0</v>
          </cell>
          <cell r="AQ103">
            <v>0</v>
          </cell>
          <cell r="AR103">
            <v>938696.82238985202</v>
          </cell>
          <cell r="AS103"/>
          <cell r="AT103">
            <v>1876448.4772039815</v>
          </cell>
          <cell r="AU103">
            <v>0</v>
          </cell>
          <cell r="AV103">
            <v>1088342.4228127934</v>
          </cell>
          <cell r="AW103">
            <v>0</v>
          </cell>
          <cell r="AX103">
            <v>0</v>
          </cell>
          <cell r="AY103">
            <v>1088342.4228127934</v>
          </cell>
        </row>
        <row r="104">
          <cell r="A104" t="str">
            <v>100747140B</v>
          </cell>
          <cell r="B104" t="str">
            <v>OKLAHOMA SPINE HOSPITAL</v>
          </cell>
          <cell r="C104" t="str">
            <v>Yes</v>
          </cell>
          <cell r="D104">
            <v>1</v>
          </cell>
          <cell r="E104">
            <v>12</v>
          </cell>
          <cell r="F104">
            <v>370206</v>
          </cell>
          <cell r="G104">
            <v>43101</v>
          </cell>
          <cell r="H104">
            <v>43465</v>
          </cell>
          <cell r="I104">
            <v>1</v>
          </cell>
          <cell r="J104">
            <v>3649343</v>
          </cell>
          <cell r="K104">
            <v>169085990</v>
          </cell>
          <cell r="L104">
            <v>8158</v>
          </cell>
          <cell r="M104">
            <v>85471344</v>
          </cell>
          <cell r="N104">
            <v>810</v>
          </cell>
          <cell r="O104">
            <v>261502231</v>
          </cell>
          <cell r="P104">
            <v>72672290</v>
          </cell>
          <cell r="R104">
            <v>3649343</v>
          </cell>
          <cell r="S104">
            <v>169085990</v>
          </cell>
          <cell r="T104">
            <v>8158</v>
          </cell>
          <cell r="U104">
            <v>85471344</v>
          </cell>
          <cell r="V104">
            <v>810</v>
          </cell>
          <cell r="X104">
            <v>258215645</v>
          </cell>
          <cell r="Y104"/>
          <cell r="Z104">
            <v>261502231</v>
          </cell>
          <cell r="AA104">
            <v>72672290</v>
          </cell>
          <cell r="AB104"/>
          <cell r="AC104">
            <v>258215645</v>
          </cell>
          <cell r="AD104">
            <v>48005957.828957833</v>
          </cell>
          <cell r="AE104">
            <v>23752979.61573666</v>
          </cell>
          <cell r="AF104">
            <v>172743491</v>
          </cell>
          <cell r="AG104">
            <v>85472154</v>
          </cell>
          <cell r="AH104">
            <v>0</v>
          </cell>
          <cell r="AI104">
            <v>71758937.444694504</v>
          </cell>
          <cell r="AJ104">
            <v>0</v>
          </cell>
          <cell r="AK104">
            <v>0</v>
          </cell>
          <cell r="AL104">
            <v>75943.090233291601</v>
          </cell>
          <cell r="AM104">
            <v>2025</v>
          </cell>
          <cell r="AN104">
            <v>0</v>
          </cell>
          <cell r="AO104">
            <v>51827.104249833756</v>
          </cell>
          <cell r="AP104">
            <v>0</v>
          </cell>
          <cell r="AQ104">
            <v>0</v>
          </cell>
          <cell r="AR104">
            <v>51827.104249833756</v>
          </cell>
          <cell r="AS104"/>
          <cell r="AT104">
            <v>73918.090233291601</v>
          </cell>
          <cell r="AU104">
            <v>0</v>
          </cell>
          <cell r="AV104">
            <v>5089.9688487347121</v>
          </cell>
          <cell r="AW104">
            <v>0</v>
          </cell>
          <cell r="AX104">
            <v>0</v>
          </cell>
          <cell r="AY104">
            <v>5089.9688487347121</v>
          </cell>
        </row>
        <row r="105">
          <cell r="A105" t="str">
            <v>200108340A</v>
          </cell>
          <cell r="B105" t="str">
            <v>ONECORE HEALTH</v>
          </cell>
          <cell r="C105" t="str">
            <v>Yes</v>
          </cell>
          <cell r="D105">
            <v>1</v>
          </cell>
          <cell r="E105">
            <v>12</v>
          </cell>
          <cell r="F105">
            <v>370220</v>
          </cell>
          <cell r="G105">
            <v>43101</v>
          </cell>
          <cell r="H105">
            <v>43465</v>
          </cell>
          <cell r="I105">
            <v>1</v>
          </cell>
          <cell r="J105">
            <v>1121305</v>
          </cell>
          <cell r="K105">
            <v>25167476</v>
          </cell>
          <cell r="L105">
            <v>0</v>
          </cell>
          <cell r="M105">
            <v>76753108</v>
          </cell>
          <cell r="N105">
            <v>597779</v>
          </cell>
          <cell r="O105">
            <v>103881901</v>
          </cell>
          <cell r="P105">
            <v>17864146</v>
          </cell>
          <cell r="R105">
            <v>1121305</v>
          </cell>
          <cell r="S105">
            <v>25167476</v>
          </cell>
          <cell r="T105">
            <v>0</v>
          </cell>
          <cell r="U105">
            <v>76753108</v>
          </cell>
          <cell r="V105">
            <v>597779</v>
          </cell>
          <cell r="X105">
            <v>103639668</v>
          </cell>
          <cell r="Y105"/>
          <cell r="Z105">
            <v>103881901</v>
          </cell>
          <cell r="AA105">
            <v>17864146</v>
          </cell>
          <cell r="AB105"/>
          <cell r="AC105">
            <v>103639668</v>
          </cell>
          <cell r="AD105">
            <v>4520774.2390662059</v>
          </cell>
          <cell r="AE105">
            <v>13301715.941812634</v>
          </cell>
          <cell r="AF105">
            <v>26288781</v>
          </cell>
          <cell r="AG105">
            <v>77350887</v>
          </cell>
          <cell r="AH105">
            <v>0</v>
          </cell>
          <cell r="AI105">
            <v>17822490.18087884</v>
          </cell>
          <cell r="AJ105">
            <v>0</v>
          </cell>
          <cell r="AK105">
            <v>0</v>
          </cell>
          <cell r="AL105">
            <v>504348.57999999996</v>
          </cell>
          <cell r="AM105">
            <v>5751</v>
          </cell>
          <cell r="AN105">
            <v>0</v>
          </cell>
          <cell r="AO105">
            <v>133718.02281933682</v>
          </cell>
          <cell r="AP105">
            <v>0</v>
          </cell>
          <cell r="AQ105">
            <v>0</v>
          </cell>
          <cell r="AR105">
            <v>133718.02281933682</v>
          </cell>
          <cell r="AS105"/>
          <cell r="AT105">
            <v>498597.57999999996</v>
          </cell>
          <cell r="AU105">
            <v>0</v>
          </cell>
          <cell r="AV105">
            <v>85301.584113705598</v>
          </cell>
          <cell r="AW105">
            <v>0</v>
          </cell>
          <cell r="AX105">
            <v>0</v>
          </cell>
          <cell r="AY105">
            <v>85301.584113705598</v>
          </cell>
        </row>
        <row r="106">
          <cell r="A106" t="str">
            <v>100748450B</v>
          </cell>
          <cell r="B106" t="str">
            <v>ORTHOPEDIC HOSPITAL OF OKLAHOMA</v>
          </cell>
          <cell r="C106" t="str">
            <v>Yes</v>
          </cell>
          <cell r="D106">
            <v>1</v>
          </cell>
          <cell r="E106">
            <v>12</v>
          </cell>
          <cell r="F106">
            <v>370210</v>
          </cell>
          <cell r="G106">
            <v>43101</v>
          </cell>
          <cell r="H106">
            <v>43465</v>
          </cell>
          <cell r="I106">
            <v>1</v>
          </cell>
          <cell r="J106">
            <v>6950306</v>
          </cell>
          <cell r="K106">
            <v>131141457</v>
          </cell>
          <cell r="L106">
            <v>350</v>
          </cell>
          <cell r="M106">
            <v>245887672</v>
          </cell>
          <cell r="N106">
            <v>1082010</v>
          </cell>
          <cell r="O106">
            <v>385061795</v>
          </cell>
          <cell r="P106">
            <v>139941467</v>
          </cell>
          <cell r="R106">
            <v>6950306</v>
          </cell>
          <cell r="S106">
            <v>131141457</v>
          </cell>
          <cell r="T106">
            <v>350</v>
          </cell>
          <cell r="U106">
            <v>245887672</v>
          </cell>
          <cell r="V106">
            <v>1082010</v>
          </cell>
          <cell r="X106">
            <v>385061795</v>
          </cell>
          <cell r="Y106"/>
          <cell r="Z106">
            <v>385061795</v>
          </cell>
          <cell r="AA106">
            <v>139941467</v>
          </cell>
          <cell r="AB106"/>
          <cell r="AC106">
            <v>385061795</v>
          </cell>
          <cell r="AD106">
            <v>50186263.932909183</v>
          </cell>
          <cell r="AE106">
            <v>89755203.067090809</v>
          </cell>
          <cell r="AF106">
            <v>138092113</v>
          </cell>
          <cell r="AG106">
            <v>246969682</v>
          </cell>
          <cell r="AH106">
            <v>0</v>
          </cell>
          <cell r="AI106">
            <v>139941467</v>
          </cell>
          <cell r="AJ106">
            <v>0</v>
          </cell>
          <cell r="AK106">
            <v>0</v>
          </cell>
          <cell r="AL106">
            <v>6877870.5994999604</v>
          </cell>
          <cell r="AM106">
            <v>1068602.2394999999</v>
          </cell>
          <cell r="AN106">
            <v>0</v>
          </cell>
          <cell r="AO106">
            <v>211859.35542332355</v>
          </cell>
          <cell r="AP106">
            <v>0</v>
          </cell>
          <cell r="AQ106">
            <v>0</v>
          </cell>
          <cell r="AR106">
            <v>211859.35542332355</v>
          </cell>
          <cell r="AS106"/>
          <cell r="AT106">
            <v>5809268.3599999603</v>
          </cell>
          <cell r="AU106">
            <v>0</v>
          </cell>
          <cell r="AV106">
            <v>-51980.537263292805</v>
          </cell>
          <cell r="AW106">
            <v>0</v>
          </cell>
          <cell r="AX106">
            <v>0</v>
          </cell>
          <cell r="AY106">
            <v>-51980.537263292805</v>
          </cell>
        </row>
        <row r="107">
          <cell r="A107" t="str">
            <v>200693850A</v>
          </cell>
          <cell r="B107" t="str">
            <v>CURAHEALTH OKLAHOMA CITY</v>
          </cell>
          <cell r="C107" t="str">
            <v>Yes</v>
          </cell>
          <cell r="D107">
            <v>1</v>
          </cell>
          <cell r="E107">
            <v>12</v>
          </cell>
          <cell r="F107">
            <v>372004</v>
          </cell>
          <cell r="G107">
            <v>42979</v>
          </cell>
          <cell r="H107">
            <v>43343</v>
          </cell>
          <cell r="I107">
            <v>1</v>
          </cell>
          <cell r="J107">
            <v>23936916</v>
          </cell>
          <cell r="K107">
            <v>33504173</v>
          </cell>
          <cell r="L107">
            <v>0</v>
          </cell>
          <cell r="M107">
            <v>0</v>
          </cell>
          <cell r="N107">
            <v>0</v>
          </cell>
          <cell r="O107">
            <v>57441089</v>
          </cell>
          <cell r="P107">
            <v>17889189</v>
          </cell>
          <cell r="R107">
            <v>23936916</v>
          </cell>
          <cell r="S107">
            <v>33504173</v>
          </cell>
          <cell r="T107">
            <v>0</v>
          </cell>
          <cell r="U107">
            <v>0</v>
          </cell>
          <cell r="V107">
            <v>0</v>
          </cell>
          <cell r="X107">
            <v>57441089</v>
          </cell>
          <cell r="Y107"/>
          <cell r="Z107">
            <v>57441089</v>
          </cell>
          <cell r="AA107">
            <v>17889189</v>
          </cell>
          <cell r="AB107"/>
          <cell r="AC107">
            <v>57441089</v>
          </cell>
          <cell r="AD107">
            <v>17889189</v>
          </cell>
          <cell r="AE107">
            <v>0</v>
          </cell>
          <cell r="AF107">
            <v>57441089</v>
          </cell>
          <cell r="AG107">
            <v>0</v>
          </cell>
          <cell r="AH107">
            <v>0</v>
          </cell>
          <cell r="AI107">
            <v>17889189</v>
          </cell>
          <cell r="AJ107">
            <v>0</v>
          </cell>
          <cell r="AK107">
            <v>0</v>
          </cell>
          <cell r="AL107">
            <v>676583.63437500002</v>
          </cell>
          <cell r="AM107">
            <v>676583.63437500002</v>
          </cell>
          <cell r="AN107">
            <v>0</v>
          </cell>
          <cell r="AO107">
            <v>30373.803530265675</v>
          </cell>
          <cell r="AP107">
            <v>0</v>
          </cell>
          <cell r="AQ107">
            <v>0</v>
          </cell>
          <cell r="AR107">
            <v>30373.803530265675</v>
          </cell>
          <cell r="AS107"/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</row>
        <row r="108">
          <cell r="A108" t="str">
            <v>200518600A</v>
          </cell>
          <cell r="B108" t="str">
            <v>PAM SPECIALTY HOSPITAL OF TULSA</v>
          </cell>
          <cell r="C108" t="str">
            <v>Yes</v>
          </cell>
          <cell r="D108">
            <v>1</v>
          </cell>
          <cell r="E108">
            <v>12</v>
          </cell>
          <cell r="F108">
            <v>372018</v>
          </cell>
          <cell r="G108">
            <v>42979</v>
          </cell>
          <cell r="H108">
            <v>43343</v>
          </cell>
          <cell r="I108">
            <v>1</v>
          </cell>
          <cell r="J108">
            <v>71413825</v>
          </cell>
          <cell r="K108">
            <v>45380445</v>
          </cell>
          <cell r="L108">
            <v>0</v>
          </cell>
          <cell r="M108">
            <v>0</v>
          </cell>
          <cell r="N108">
            <v>0</v>
          </cell>
          <cell r="O108">
            <v>116794270</v>
          </cell>
          <cell r="P108">
            <v>17658847</v>
          </cell>
          <cell r="R108">
            <v>71413825</v>
          </cell>
          <cell r="S108">
            <v>45380445</v>
          </cell>
          <cell r="T108">
            <v>0</v>
          </cell>
          <cell r="U108">
            <v>0</v>
          </cell>
          <cell r="V108">
            <v>0</v>
          </cell>
          <cell r="X108">
            <v>116794270</v>
          </cell>
          <cell r="Y108"/>
          <cell r="Z108">
            <v>116794270</v>
          </cell>
          <cell r="AA108">
            <v>17658847</v>
          </cell>
          <cell r="AB108"/>
          <cell r="AC108">
            <v>116794270</v>
          </cell>
          <cell r="AD108">
            <v>17658847</v>
          </cell>
          <cell r="AE108">
            <v>0</v>
          </cell>
          <cell r="AF108">
            <v>116794270</v>
          </cell>
          <cell r="AG108">
            <v>0</v>
          </cell>
          <cell r="AH108">
            <v>0</v>
          </cell>
          <cell r="AI108">
            <v>17658847</v>
          </cell>
          <cell r="AJ108">
            <v>0</v>
          </cell>
          <cell r="AK108">
            <v>0</v>
          </cell>
          <cell r="AL108">
            <v>44151.591375000004</v>
          </cell>
          <cell r="AM108">
            <v>44151.591375000004</v>
          </cell>
          <cell r="AN108">
            <v>0</v>
          </cell>
          <cell r="AO108">
            <v>-719.84534644437542</v>
          </cell>
          <cell r="AP108">
            <v>0</v>
          </cell>
          <cell r="AQ108">
            <v>0</v>
          </cell>
          <cell r="AR108">
            <v>-719.84534644437542</v>
          </cell>
          <cell r="AS108"/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</row>
        <row r="109">
          <cell r="A109" t="str">
            <v>100689350A</v>
          </cell>
          <cell r="B109" t="str">
            <v>SELECT SPECIALTY HOSPITAL - OK</v>
          </cell>
          <cell r="C109" t="str">
            <v>Yes</v>
          </cell>
          <cell r="D109">
            <v>1</v>
          </cell>
          <cell r="E109">
            <v>12</v>
          </cell>
          <cell r="F109">
            <v>372009</v>
          </cell>
          <cell r="G109">
            <v>42767</v>
          </cell>
          <cell r="H109">
            <v>43131</v>
          </cell>
          <cell r="I109">
            <v>1</v>
          </cell>
          <cell r="J109">
            <v>27800165</v>
          </cell>
          <cell r="K109">
            <v>64668959</v>
          </cell>
          <cell r="L109">
            <v>0</v>
          </cell>
          <cell r="M109">
            <v>0</v>
          </cell>
          <cell r="N109">
            <v>0</v>
          </cell>
          <cell r="O109">
            <v>92469124</v>
          </cell>
          <cell r="P109">
            <v>27941424</v>
          </cell>
          <cell r="R109">
            <v>27800165</v>
          </cell>
          <cell r="S109">
            <v>64668959</v>
          </cell>
          <cell r="T109">
            <v>0</v>
          </cell>
          <cell r="U109">
            <v>0</v>
          </cell>
          <cell r="V109">
            <v>0</v>
          </cell>
          <cell r="X109">
            <v>92469124</v>
          </cell>
          <cell r="Y109"/>
          <cell r="Z109">
            <v>92469124</v>
          </cell>
          <cell r="AA109">
            <v>27941424</v>
          </cell>
          <cell r="AB109"/>
          <cell r="AC109">
            <v>92469124</v>
          </cell>
          <cell r="AD109">
            <v>27941424</v>
          </cell>
          <cell r="AE109">
            <v>0</v>
          </cell>
          <cell r="AF109">
            <v>92469124</v>
          </cell>
          <cell r="AG109">
            <v>0</v>
          </cell>
          <cell r="AH109">
            <v>0</v>
          </cell>
          <cell r="AI109">
            <v>27941424.000000004</v>
          </cell>
          <cell r="AJ109">
            <v>0</v>
          </cell>
          <cell r="AK109">
            <v>0</v>
          </cell>
          <cell r="AL109">
            <v>451553.84899999993</v>
          </cell>
          <cell r="AM109">
            <v>451553.84899999993</v>
          </cell>
          <cell r="AN109">
            <v>0</v>
          </cell>
          <cell r="AO109">
            <v>-134831.31576128228</v>
          </cell>
          <cell r="AP109">
            <v>0</v>
          </cell>
          <cell r="AQ109">
            <v>0</v>
          </cell>
          <cell r="AR109">
            <v>-134831.31576128228</v>
          </cell>
          <cell r="AS109"/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</row>
        <row r="110">
          <cell r="A110" t="str">
            <v>200224040B</v>
          </cell>
          <cell r="B110" t="str">
            <v>SELECT SPECIALTY HOSPITAL - TULSA/MIDTOWN</v>
          </cell>
          <cell r="C110" t="str">
            <v>Yes</v>
          </cell>
          <cell r="D110">
            <v>1</v>
          </cell>
          <cell r="E110">
            <v>12</v>
          </cell>
          <cell r="F110">
            <v>372007</v>
          </cell>
          <cell r="G110">
            <v>42979</v>
          </cell>
          <cell r="H110">
            <v>43343</v>
          </cell>
          <cell r="I110">
            <v>1</v>
          </cell>
          <cell r="J110">
            <v>19716829</v>
          </cell>
          <cell r="K110">
            <v>35845273</v>
          </cell>
          <cell r="L110">
            <v>0</v>
          </cell>
          <cell r="M110">
            <v>0</v>
          </cell>
          <cell r="N110">
            <v>0</v>
          </cell>
          <cell r="O110">
            <v>55562102</v>
          </cell>
          <cell r="P110">
            <v>14834263</v>
          </cell>
          <cell r="R110">
            <v>19716829</v>
          </cell>
          <cell r="S110">
            <v>35845273</v>
          </cell>
          <cell r="T110">
            <v>0</v>
          </cell>
          <cell r="U110">
            <v>0</v>
          </cell>
          <cell r="V110">
            <v>0</v>
          </cell>
          <cell r="X110">
            <v>55562102</v>
          </cell>
          <cell r="Y110"/>
          <cell r="Z110">
            <v>55562102</v>
          </cell>
          <cell r="AA110">
            <v>14834263</v>
          </cell>
          <cell r="AB110"/>
          <cell r="AC110">
            <v>55562102</v>
          </cell>
          <cell r="AD110">
            <v>14834263</v>
          </cell>
          <cell r="AE110">
            <v>0</v>
          </cell>
          <cell r="AF110">
            <v>55562102</v>
          </cell>
          <cell r="AG110">
            <v>0</v>
          </cell>
          <cell r="AH110">
            <v>0</v>
          </cell>
          <cell r="AI110">
            <v>14834262.999999998</v>
          </cell>
          <cell r="AJ110">
            <v>0</v>
          </cell>
          <cell r="AK110">
            <v>0</v>
          </cell>
          <cell r="AL110">
            <v>1016492.3568749998</v>
          </cell>
          <cell r="AM110">
            <v>1016492.3568749998</v>
          </cell>
          <cell r="AN110">
            <v>0</v>
          </cell>
          <cell r="AO110">
            <v>-292326.67690667434</v>
          </cell>
          <cell r="AP110">
            <v>0</v>
          </cell>
          <cell r="AQ110">
            <v>0</v>
          </cell>
          <cell r="AR110">
            <v>-292326.67690667434</v>
          </cell>
          <cell r="AS110"/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</row>
        <row r="111">
          <cell r="A111" t="str">
            <v>100691720C</v>
          </cell>
          <cell r="B111" t="str">
            <v>SOUTHWESTERN REGIONAL MEDICAL CENTER</v>
          </cell>
          <cell r="C111" t="str">
            <v>Yes</v>
          </cell>
          <cell r="D111">
            <v>1</v>
          </cell>
          <cell r="E111">
            <v>12</v>
          </cell>
          <cell r="F111">
            <v>370190</v>
          </cell>
          <cell r="G111">
            <v>42917</v>
          </cell>
          <cell r="H111">
            <v>43281</v>
          </cell>
          <cell r="I111">
            <v>1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X111">
            <v>0</v>
          </cell>
          <cell r="Y111"/>
          <cell r="Z111">
            <v>0</v>
          </cell>
          <cell r="AA111">
            <v>0</v>
          </cell>
          <cell r="AB111"/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274395.27799999999</v>
          </cell>
          <cell r="AM111">
            <v>39374.748</v>
          </cell>
          <cell r="AN111">
            <v>0</v>
          </cell>
          <cell r="AO111">
            <v>35308.547661018594</v>
          </cell>
          <cell r="AP111">
            <v>0</v>
          </cell>
          <cell r="AQ111">
            <v>0</v>
          </cell>
          <cell r="AR111">
            <v>35308.547661018594</v>
          </cell>
          <cell r="AS111"/>
          <cell r="AT111">
            <v>235020.53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</row>
        <row r="112">
          <cell r="A112" t="str">
            <v>200292720A</v>
          </cell>
          <cell r="B112" t="str">
            <v>SUMMIT MEDICAL CENTER, LLC</v>
          </cell>
          <cell r="C112" t="str">
            <v>Yes</v>
          </cell>
          <cell r="D112">
            <v>1</v>
          </cell>
          <cell r="E112">
            <v>12</v>
          </cell>
          <cell r="F112">
            <v>370225</v>
          </cell>
          <cell r="G112">
            <v>43101</v>
          </cell>
          <cell r="H112">
            <v>43465</v>
          </cell>
          <cell r="I112">
            <v>1</v>
          </cell>
          <cell r="J112">
            <v>3864578</v>
          </cell>
          <cell r="K112">
            <v>24036511</v>
          </cell>
          <cell r="L112">
            <v>1158</v>
          </cell>
          <cell r="M112">
            <v>389274276</v>
          </cell>
          <cell r="N112">
            <v>35320</v>
          </cell>
          <cell r="O112">
            <v>425218396</v>
          </cell>
          <cell r="P112">
            <v>50316996</v>
          </cell>
          <cell r="R112">
            <v>3864578</v>
          </cell>
          <cell r="S112">
            <v>24036511</v>
          </cell>
          <cell r="T112">
            <v>1158</v>
          </cell>
          <cell r="U112">
            <v>389274276</v>
          </cell>
          <cell r="V112">
            <v>35320</v>
          </cell>
          <cell r="X112">
            <v>417211843</v>
          </cell>
          <cell r="Y112"/>
          <cell r="Z112">
            <v>425218396</v>
          </cell>
          <cell r="AA112">
            <v>50316996</v>
          </cell>
          <cell r="AB112"/>
          <cell r="AC112">
            <v>417211843</v>
          </cell>
          <cell r="AD112">
            <v>3301732.1543398416</v>
          </cell>
          <cell r="AE112">
            <v>46067831.422546484</v>
          </cell>
          <cell r="AF112">
            <v>27902247</v>
          </cell>
          <cell r="AG112">
            <v>389309596</v>
          </cell>
          <cell r="AH112">
            <v>0</v>
          </cell>
          <cell r="AI112">
            <v>49369563.576886334</v>
          </cell>
          <cell r="AJ112">
            <v>0</v>
          </cell>
          <cell r="AK112">
            <v>0</v>
          </cell>
          <cell r="AL112">
            <v>8203997.7536932584</v>
          </cell>
          <cell r="AM112">
            <v>42092.091374999996</v>
          </cell>
          <cell r="AN112">
            <v>0</v>
          </cell>
          <cell r="AO112">
            <v>9642.412205554896</v>
          </cell>
          <cell r="AP112">
            <v>0</v>
          </cell>
          <cell r="AQ112">
            <v>0</v>
          </cell>
          <cell r="AR112">
            <v>9642.412205554896</v>
          </cell>
          <cell r="AS112"/>
          <cell r="AT112">
            <v>8161905.6623182585</v>
          </cell>
          <cell r="AU112">
            <v>0</v>
          </cell>
          <cell r="AV112">
            <v>182386.12220480089</v>
          </cell>
          <cell r="AW112">
            <v>0</v>
          </cell>
          <cell r="AX112">
            <v>0</v>
          </cell>
          <cell r="AY112">
            <v>182386.12220480089</v>
          </cell>
        </row>
        <row r="113">
          <cell r="A113" t="str">
            <v>100700530A</v>
          </cell>
          <cell r="B113" t="str">
            <v>SURGICAL HOSPITAL OF OKLAHOMA LLC</v>
          </cell>
          <cell r="C113" t="str">
            <v>Yes</v>
          </cell>
          <cell r="D113">
            <v>1</v>
          </cell>
          <cell r="E113">
            <v>12</v>
          </cell>
          <cell r="F113">
            <v>370201</v>
          </cell>
          <cell r="G113">
            <v>43101</v>
          </cell>
          <cell r="H113">
            <v>43465</v>
          </cell>
          <cell r="I113">
            <v>1</v>
          </cell>
          <cell r="J113">
            <v>1506526</v>
          </cell>
          <cell r="K113">
            <v>13535479</v>
          </cell>
          <cell r="L113">
            <v>0</v>
          </cell>
          <cell r="M113">
            <v>68566530</v>
          </cell>
          <cell r="N113">
            <v>0</v>
          </cell>
          <cell r="O113">
            <v>83670525</v>
          </cell>
          <cell r="P113">
            <v>17682837</v>
          </cell>
          <cell r="R113">
            <v>1506526</v>
          </cell>
          <cell r="S113">
            <v>13535479</v>
          </cell>
          <cell r="T113">
            <v>0</v>
          </cell>
          <cell r="U113">
            <v>68566530</v>
          </cell>
          <cell r="V113">
            <v>0</v>
          </cell>
          <cell r="X113">
            <v>83608535</v>
          </cell>
          <cell r="Y113"/>
          <cell r="Z113">
            <v>83670525</v>
          </cell>
          <cell r="AA113">
            <v>17682837</v>
          </cell>
          <cell r="AB113"/>
          <cell r="AC113">
            <v>83608535</v>
          </cell>
          <cell r="AD113">
            <v>3178960.8415649957</v>
          </cell>
          <cell r="AE113">
            <v>14490775.259813536</v>
          </cell>
          <cell r="AF113">
            <v>15042005</v>
          </cell>
          <cell r="AG113">
            <v>68566530</v>
          </cell>
          <cell r="AH113">
            <v>0</v>
          </cell>
          <cell r="AI113">
            <v>17669736.101378534</v>
          </cell>
          <cell r="AJ113">
            <v>0</v>
          </cell>
          <cell r="AK113">
            <v>0</v>
          </cell>
          <cell r="AL113">
            <v>2422489.7475000001</v>
          </cell>
          <cell r="AM113">
            <v>224188.95749999999</v>
          </cell>
          <cell r="AN113">
            <v>0</v>
          </cell>
          <cell r="AO113">
            <v>142292.45429907547</v>
          </cell>
          <cell r="AP113">
            <v>0</v>
          </cell>
          <cell r="AQ113">
            <v>0</v>
          </cell>
          <cell r="AR113">
            <v>142292.45429907547</v>
          </cell>
          <cell r="AS113"/>
          <cell r="AT113">
            <v>2198300.79</v>
          </cell>
          <cell r="AU113">
            <v>0</v>
          </cell>
          <cell r="AV113">
            <v>486083.26246266696</v>
          </cell>
          <cell r="AW113">
            <v>0</v>
          </cell>
          <cell r="AX113">
            <v>0</v>
          </cell>
          <cell r="AY113">
            <v>486083.26246266696</v>
          </cell>
        </row>
        <row r="114">
          <cell r="A114"/>
          <cell r="B114"/>
          <cell r="F114"/>
          <cell r="G114"/>
          <cell r="H114"/>
          <cell r="J114"/>
          <cell r="K114"/>
          <cell r="L114"/>
          <cell r="M114"/>
          <cell r="N114"/>
          <cell r="O114"/>
          <cell r="P114"/>
          <cell r="R114"/>
          <cell r="Y114"/>
          <cell r="AB114"/>
          <cell r="AJ114"/>
          <cell r="AK114"/>
          <cell r="AL114"/>
          <cell r="AM114"/>
          <cell r="AN114"/>
          <cell r="AO114"/>
          <cell r="AP114"/>
          <cell r="AQ114"/>
          <cell r="AR114"/>
          <cell r="AS114"/>
          <cell r="AT114"/>
          <cell r="AU114"/>
          <cell r="AV114"/>
          <cell r="AW114"/>
          <cell r="AX114"/>
          <cell r="AY114"/>
        </row>
        <row r="115">
          <cell r="A115"/>
          <cell r="F115"/>
          <cell r="G115"/>
          <cell r="H115"/>
          <cell r="J115"/>
          <cell r="K115"/>
          <cell r="L115"/>
          <cell r="M115"/>
          <cell r="N115"/>
          <cell r="O115"/>
          <cell r="P115"/>
          <cell r="R115"/>
          <cell r="Y115"/>
          <cell r="AB115"/>
          <cell r="AJ115">
            <v>142875011.30545089</v>
          </cell>
          <cell r="AK115"/>
          <cell r="AL115"/>
          <cell r="AM115">
            <v>359653581.04837513</v>
          </cell>
          <cell r="AN115">
            <v>0.99999999999999944</v>
          </cell>
          <cell r="AO115">
            <v>411226467.16827935</v>
          </cell>
          <cell r="AP115">
            <v>80447292.810000002</v>
          </cell>
          <cell r="AQ115">
            <v>377711.5</v>
          </cell>
          <cell r="AR115">
            <v>330401462.85827941</v>
          </cell>
          <cell r="AS115"/>
          <cell r="AT115">
            <v>271334524.69654524</v>
          </cell>
          <cell r="AU115">
            <v>0.99999999999999944</v>
          </cell>
          <cell r="AV115">
            <v>81627304.915560722</v>
          </cell>
          <cell r="AW115">
            <v>15858206.01</v>
          </cell>
          <cell r="AX115">
            <v>2884798.5</v>
          </cell>
          <cell r="AY115">
            <v>62884300.405560717</v>
          </cell>
        </row>
        <row r="116">
          <cell r="A116"/>
          <cell r="F116"/>
          <cell r="G116"/>
          <cell r="H116"/>
          <cell r="J116"/>
          <cell r="K116"/>
          <cell r="L116"/>
          <cell r="M116"/>
          <cell r="N116"/>
          <cell r="O116"/>
          <cell r="P116"/>
          <cell r="R116"/>
          <cell r="Y116"/>
          <cell r="AB116"/>
          <cell r="AJ116"/>
          <cell r="AK116"/>
          <cell r="AL116"/>
          <cell r="AM116">
            <v>377353826.93900025</v>
          </cell>
          <cell r="AN116"/>
          <cell r="AO116"/>
          <cell r="AP116"/>
          <cell r="AQ116"/>
          <cell r="AR116"/>
          <cell r="AS116"/>
          <cell r="AT116">
            <v>310924240.85466909</v>
          </cell>
          <cell r="AV116"/>
          <cell r="AW116">
            <v>-5.0540819764137268E-2</v>
          </cell>
          <cell r="AY116"/>
        </row>
        <row r="117">
          <cell r="A117"/>
          <cell r="F117"/>
          <cell r="G117"/>
          <cell r="H117"/>
          <cell r="J117"/>
          <cell r="K117"/>
          <cell r="L117"/>
          <cell r="M117"/>
          <cell r="N117"/>
          <cell r="O117"/>
          <cell r="P117"/>
          <cell r="R117"/>
          <cell r="Y117"/>
          <cell r="AB117"/>
          <cell r="AJ117"/>
          <cell r="AK117"/>
          <cell r="AL117"/>
          <cell r="AM117"/>
          <cell r="AN117"/>
          <cell r="AO117"/>
          <cell r="AP117"/>
          <cell r="AQ117"/>
          <cell r="AR117"/>
          <cell r="AS117"/>
          <cell r="AT117"/>
          <cell r="AV117"/>
          <cell r="AY117"/>
        </row>
        <row r="118">
          <cell r="A118"/>
          <cell r="F118"/>
          <cell r="G118"/>
          <cell r="H118"/>
          <cell r="J118"/>
          <cell r="K118"/>
          <cell r="L118"/>
          <cell r="M118"/>
          <cell r="N118"/>
          <cell r="O118"/>
          <cell r="P118"/>
          <cell r="R118"/>
          <cell r="Y118"/>
          <cell r="AB118"/>
          <cell r="AJ118"/>
          <cell r="AK118"/>
          <cell r="AL118"/>
          <cell r="AM118"/>
          <cell r="AN118" t="str">
            <v>Inpatient Private Pool</v>
          </cell>
          <cell r="AO118"/>
          <cell r="AP118">
            <v>80447292.767462388</v>
          </cell>
          <cell r="AQ118"/>
          <cell r="AR118"/>
          <cell r="AS118"/>
          <cell r="AT118"/>
          <cell r="AU118" t="str">
            <v>Outpatient Private Pool</v>
          </cell>
          <cell r="AV118"/>
          <cell r="AW118">
            <v>15858205.95945918</v>
          </cell>
          <cell r="AX118"/>
          <cell r="AY118"/>
        </row>
        <row r="119">
          <cell r="A119"/>
          <cell r="F119"/>
          <cell r="G119"/>
          <cell r="H119"/>
          <cell r="J119"/>
          <cell r="K119"/>
          <cell r="L119"/>
          <cell r="M119"/>
          <cell r="N119"/>
          <cell r="O119"/>
          <cell r="P119"/>
          <cell r="R119"/>
          <cell r="Y119"/>
          <cell r="AB119"/>
          <cell r="AJ119"/>
          <cell r="AK119"/>
          <cell r="AL119"/>
          <cell r="AM119"/>
          <cell r="AN119" t="str">
            <v>Recycled Private Pool</v>
          </cell>
          <cell r="AO119"/>
          <cell r="AP119"/>
          <cell r="AQ119"/>
          <cell r="AR119"/>
          <cell r="AS119"/>
          <cell r="AT119"/>
          <cell r="AU119" t="str">
            <v>Recycled Private Pool</v>
          </cell>
          <cell r="AV119"/>
          <cell r="AW119">
            <v>1.4E-2</v>
          </cell>
          <cell r="AY119"/>
        </row>
        <row r="120">
          <cell r="A120"/>
          <cell r="F120"/>
          <cell r="G120"/>
          <cell r="H120"/>
          <cell r="J120"/>
          <cell r="K120"/>
          <cell r="L120"/>
          <cell r="M120"/>
          <cell r="N120"/>
          <cell r="O120"/>
          <cell r="P120"/>
          <cell r="R120"/>
          <cell r="Y120"/>
          <cell r="AB120"/>
          <cell r="AJ120"/>
          <cell r="AK120"/>
          <cell r="AL120"/>
          <cell r="AM120"/>
          <cell r="AN120"/>
          <cell r="AO120"/>
          <cell r="AP120"/>
          <cell r="AQ120"/>
          <cell r="AR120"/>
          <cell r="AS120"/>
          <cell r="AT120"/>
          <cell r="AV120"/>
          <cell r="AY120"/>
        </row>
        <row r="121">
          <cell r="A121"/>
          <cell r="B121" t="str">
            <v>NSGO Taxed</v>
          </cell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  <cell r="AG121"/>
          <cell r="AH121"/>
          <cell r="AI121"/>
          <cell r="AJ121"/>
          <cell r="AK121"/>
          <cell r="AL121"/>
          <cell r="AM121"/>
          <cell r="AN121"/>
          <cell r="AO121"/>
          <cell r="AP121"/>
          <cell r="AQ121"/>
          <cell r="AR121"/>
          <cell r="AS121"/>
          <cell r="AT121"/>
          <cell r="AU121"/>
          <cell r="AV121"/>
          <cell r="AW121"/>
          <cell r="AX121"/>
          <cell r="AY121"/>
        </row>
        <row r="122">
          <cell r="A122" t="str">
            <v>200668710A</v>
          </cell>
          <cell r="B122" t="str">
            <v>BLACKWELL REGIONAL HOSPITAL</v>
          </cell>
          <cell r="C122" t="str">
            <v>Yes</v>
          </cell>
          <cell r="D122">
            <v>2</v>
          </cell>
          <cell r="E122">
            <v>12</v>
          </cell>
          <cell r="F122">
            <v>370030</v>
          </cell>
          <cell r="G122">
            <v>43101</v>
          </cell>
          <cell r="H122">
            <v>43465</v>
          </cell>
          <cell r="I122">
            <v>1</v>
          </cell>
          <cell r="J122">
            <v>1472075</v>
          </cell>
          <cell r="K122">
            <v>6412017</v>
          </cell>
          <cell r="L122">
            <v>1035414</v>
          </cell>
          <cell r="M122">
            <v>19988184</v>
          </cell>
          <cell r="N122">
            <v>7966629</v>
          </cell>
          <cell r="O122">
            <v>37515003</v>
          </cell>
          <cell r="P122">
            <v>8744090</v>
          </cell>
          <cell r="R122">
            <v>1472075</v>
          </cell>
          <cell r="S122">
            <v>6412017</v>
          </cell>
          <cell r="T122">
            <v>1035414</v>
          </cell>
          <cell r="U122">
            <v>19988184</v>
          </cell>
          <cell r="V122">
            <v>7966629</v>
          </cell>
          <cell r="X122">
            <v>36874319</v>
          </cell>
          <cell r="Y122"/>
          <cell r="Z122">
            <v>37515003</v>
          </cell>
          <cell r="AA122">
            <v>8744090</v>
          </cell>
          <cell r="AB122"/>
          <cell r="AC122">
            <v>36874319</v>
          </cell>
          <cell r="AD122">
            <v>2078980.5939650331</v>
          </cell>
          <cell r="AE122">
            <v>6515777.1893332908</v>
          </cell>
          <cell r="AF122">
            <v>8919506</v>
          </cell>
          <cell r="AG122">
            <v>27954813</v>
          </cell>
          <cell r="AH122">
            <v>0</v>
          </cell>
          <cell r="AI122">
            <v>8594757.7832983248</v>
          </cell>
          <cell r="AJ122">
            <v>180922.5844628237</v>
          </cell>
          <cell r="AK122">
            <v>1</v>
          </cell>
          <cell r="AL122">
            <v>747827.25619847723</v>
          </cell>
          <cell r="AM122">
            <v>110643.875375</v>
          </cell>
          <cell r="AN122">
            <v>2.9202337927859124E-3</v>
          </cell>
          <cell r="AO122">
            <v>62692.844576742362</v>
          </cell>
          <cell r="AP122">
            <v>37621.69</v>
          </cell>
          <cell r="AQ122">
            <v>0</v>
          </cell>
          <cell r="AR122">
            <v>25071.154576742359</v>
          </cell>
          <cell r="AS122"/>
          <cell r="AT122">
            <v>637183.38082347729</v>
          </cell>
          <cell r="AU122">
            <v>1.1661164482254948E-2</v>
          </cell>
          <cell r="AV122">
            <v>205390.79439556223</v>
          </cell>
          <cell r="AW122">
            <v>48088.91</v>
          </cell>
          <cell r="AX122">
            <v>0</v>
          </cell>
          <cell r="AY122">
            <v>157301.88439556223</v>
          </cell>
        </row>
        <row r="123">
          <cell r="A123" t="str">
            <v>100700720A</v>
          </cell>
          <cell r="B123" t="str">
            <v>CHOCTAW MEMORIAL HOSPITAL</v>
          </cell>
          <cell r="C123" t="str">
            <v>Yes</v>
          </cell>
          <cell r="D123">
            <v>2</v>
          </cell>
          <cell r="E123">
            <v>12</v>
          </cell>
          <cell r="F123">
            <v>370100</v>
          </cell>
          <cell r="G123">
            <v>42917</v>
          </cell>
          <cell r="H123">
            <v>43281</v>
          </cell>
          <cell r="I123">
            <v>1</v>
          </cell>
          <cell r="J123">
            <v>2640844</v>
          </cell>
          <cell r="K123">
            <v>9677631</v>
          </cell>
          <cell r="L123">
            <v>784738</v>
          </cell>
          <cell r="M123">
            <v>20174245</v>
          </cell>
          <cell r="N123">
            <v>7488484</v>
          </cell>
          <cell r="O123">
            <v>43156313</v>
          </cell>
          <cell r="P123">
            <v>10218935</v>
          </cell>
          <cell r="R123">
            <v>2640844</v>
          </cell>
          <cell r="S123">
            <v>9677631</v>
          </cell>
          <cell r="T123">
            <v>784738</v>
          </cell>
          <cell r="U123">
            <v>20174245</v>
          </cell>
          <cell r="V123">
            <v>7488484</v>
          </cell>
          <cell r="X123">
            <v>40765942</v>
          </cell>
          <cell r="Y123"/>
          <cell r="Z123">
            <v>43156313</v>
          </cell>
          <cell r="AA123">
            <v>10218935</v>
          </cell>
          <cell r="AB123"/>
          <cell r="AC123">
            <v>40765942</v>
          </cell>
          <cell r="AD123">
            <v>3102695.1245384421</v>
          </cell>
          <cell r="AE123">
            <v>6550226.6047058981</v>
          </cell>
          <cell r="AF123">
            <v>13103213</v>
          </cell>
          <cell r="AG123">
            <v>27662729</v>
          </cell>
          <cell r="AH123">
            <v>0</v>
          </cell>
          <cell r="AI123">
            <v>9652921.7292443402</v>
          </cell>
          <cell r="AJ123">
            <v>203197.29664353898</v>
          </cell>
          <cell r="AK123">
            <v>1</v>
          </cell>
          <cell r="AL123">
            <v>1351284.9536166303</v>
          </cell>
          <cell r="AM123">
            <v>344848.94437499996</v>
          </cell>
          <cell r="AN123">
            <v>9.101629325232086E-3</v>
          </cell>
          <cell r="AO123">
            <v>270355.24864586</v>
          </cell>
          <cell r="AP123">
            <v>117257.27</v>
          </cell>
          <cell r="AQ123">
            <v>0</v>
          </cell>
          <cell r="AR123">
            <v>153097.97864585998</v>
          </cell>
          <cell r="AS123"/>
          <cell r="AT123">
            <v>1006436.0092416304</v>
          </cell>
          <cell r="AU123">
            <v>1.8418898229052003E-2</v>
          </cell>
          <cell r="AV123">
            <v>345247.51792713528</v>
          </cell>
          <cell r="AW123">
            <v>75956.81</v>
          </cell>
          <cell r="AX123">
            <v>0</v>
          </cell>
          <cell r="AY123">
            <v>269290.70792713528</v>
          </cell>
        </row>
        <row r="124">
          <cell r="A124" t="str">
            <v>100749570S</v>
          </cell>
          <cell r="B124" t="str">
            <v>COMANCHE CO MEM HSP</v>
          </cell>
          <cell r="C124" t="str">
            <v>Yes</v>
          </cell>
          <cell r="D124">
            <v>2</v>
          </cell>
          <cell r="E124">
            <v>12</v>
          </cell>
          <cell r="F124">
            <v>370056</v>
          </cell>
          <cell r="G124">
            <v>42917</v>
          </cell>
          <cell r="H124">
            <v>43281</v>
          </cell>
          <cell r="I124">
            <v>1</v>
          </cell>
          <cell r="J124">
            <v>84618589</v>
          </cell>
          <cell r="K124">
            <v>261776873</v>
          </cell>
          <cell r="L124">
            <v>8416275</v>
          </cell>
          <cell r="M124">
            <v>369166136</v>
          </cell>
          <cell r="N124">
            <v>142447411</v>
          </cell>
          <cell r="O124">
            <v>911744649</v>
          </cell>
          <cell r="P124">
            <v>250540093</v>
          </cell>
          <cell r="R124">
            <v>84618589</v>
          </cell>
          <cell r="S124">
            <v>261776873</v>
          </cell>
          <cell r="T124">
            <v>8416275</v>
          </cell>
          <cell r="U124">
            <v>369166136</v>
          </cell>
          <cell r="V124">
            <v>142447411</v>
          </cell>
          <cell r="X124">
            <v>866425284</v>
          </cell>
          <cell r="Y124"/>
          <cell r="Z124">
            <v>911744649</v>
          </cell>
          <cell r="AA124">
            <v>250540093</v>
          </cell>
          <cell r="AB124"/>
          <cell r="AC124">
            <v>866425284</v>
          </cell>
          <cell r="AD124">
            <v>97499410.260286093</v>
          </cell>
          <cell r="AE124">
            <v>140587285.90952209</v>
          </cell>
          <cell r="AF124">
            <v>354811737</v>
          </cell>
          <cell r="AG124">
            <v>511613547</v>
          </cell>
          <cell r="AH124">
            <v>0</v>
          </cell>
          <cell r="AI124">
            <v>238086696.16980818</v>
          </cell>
          <cell r="AJ124">
            <v>5011806.2059831768</v>
          </cell>
          <cell r="AK124">
            <v>1</v>
          </cell>
          <cell r="AL124">
            <v>20382956.697246268</v>
          </cell>
          <cell r="AM124">
            <v>9657709.6842500009</v>
          </cell>
          <cell r="AN124">
            <v>0.25489680368909995</v>
          </cell>
          <cell r="AO124">
            <v>11781591.841556184</v>
          </cell>
          <cell r="AP124">
            <v>3283863.07</v>
          </cell>
          <cell r="AQ124">
            <v>0</v>
          </cell>
          <cell r="AR124">
            <v>8497728.7715561837</v>
          </cell>
          <cell r="AS124"/>
          <cell r="AT124">
            <v>10725247.012996268</v>
          </cell>
          <cell r="AU124">
            <v>0.19628394791108278</v>
          </cell>
          <cell r="AV124">
            <v>771467.67783844692</v>
          </cell>
          <cell r="AW124">
            <v>809445.9</v>
          </cell>
          <cell r="AX124">
            <v>0</v>
          </cell>
          <cell r="AY124">
            <v>-37978.222161553102</v>
          </cell>
        </row>
        <row r="125">
          <cell r="A125" t="str">
            <v>100700880A</v>
          </cell>
          <cell r="B125" t="str">
            <v>ELKVIEW GEN HSP</v>
          </cell>
          <cell r="C125" t="str">
            <v>Yes</v>
          </cell>
          <cell r="D125">
            <v>2</v>
          </cell>
          <cell r="E125">
            <v>12</v>
          </cell>
          <cell r="F125">
            <v>370153</v>
          </cell>
          <cell r="G125">
            <v>42917</v>
          </cell>
          <cell r="H125">
            <v>43281</v>
          </cell>
          <cell r="I125">
            <v>1</v>
          </cell>
          <cell r="J125">
            <v>1648906</v>
          </cell>
          <cell r="K125">
            <v>6996658</v>
          </cell>
          <cell r="L125">
            <v>473608</v>
          </cell>
          <cell r="M125">
            <v>14223424</v>
          </cell>
          <cell r="N125">
            <v>2297134</v>
          </cell>
          <cell r="O125">
            <v>27621578</v>
          </cell>
          <cell r="P125">
            <v>11180474</v>
          </cell>
          <cell r="R125">
            <v>1648906</v>
          </cell>
          <cell r="S125">
            <v>6996658</v>
          </cell>
          <cell r="T125">
            <v>473608</v>
          </cell>
          <cell r="U125">
            <v>14223424</v>
          </cell>
          <cell r="V125">
            <v>2297134</v>
          </cell>
          <cell r="X125">
            <v>25639730</v>
          </cell>
          <cell r="Y125"/>
          <cell r="Z125">
            <v>27621578</v>
          </cell>
          <cell r="AA125">
            <v>11180474</v>
          </cell>
          <cell r="AB125"/>
          <cell r="AC125">
            <v>25639730</v>
          </cell>
          <cell r="AD125">
            <v>3691196.2613985343</v>
          </cell>
          <cell r="AE125">
            <v>6687078.8187587252</v>
          </cell>
          <cell r="AF125">
            <v>9119172</v>
          </cell>
          <cell r="AG125">
            <v>16520558</v>
          </cell>
          <cell r="AH125">
            <v>0</v>
          </cell>
          <cell r="AI125">
            <v>10378275.080157259</v>
          </cell>
          <cell r="AJ125">
            <v>218466.23222086864</v>
          </cell>
          <cell r="AK125">
            <v>1</v>
          </cell>
          <cell r="AL125">
            <v>1022705.7456110124</v>
          </cell>
          <cell r="AM125">
            <v>353593.95749999996</v>
          </cell>
          <cell r="AN125">
            <v>9.3324372462257089E-3</v>
          </cell>
          <cell r="AO125">
            <v>271449.40787516563</v>
          </cell>
          <cell r="AP125">
            <v>120230.8</v>
          </cell>
          <cell r="AQ125">
            <v>0</v>
          </cell>
          <cell r="AR125">
            <v>151218.60787516565</v>
          </cell>
          <cell r="AS125"/>
          <cell r="AT125">
            <v>669111.78811101255</v>
          </cell>
          <cell r="AU125">
            <v>1.2245489843276131E-2</v>
          </cell>
          <cell r="AV125">
            <v>196301.59463554845</v>
          </cell>
          <cell r="AW125">
            <v>50498.58</v>
          </cell>
          <cell r="AX125">
            <v>0</v>
          </cell>
          <cell r="AY125">
            <v>145803.01463554846</v>
          </cell>
        </row>
        <row r="126">
          <cell r="A126" t="str">
            <v>100700820A</v>
          </cell>
          <cell r="B126" t="str">
            <v>GRADY MEMORIAL HOSPITAL</v>
          </cell>
          <cell r="C126" t="str">
            <v>Yes</v>
          </cell>
          <cell r="D126">
            <v>2</v>
          </cell>
          <cell r="E126">
            <v>12</v>
          </cell>
          <cell r="F126">
            <v>370054</v>
          </cell>
          <cell r="G126">
            <v>43101</v>
          </cell>
          <cell r="H126">
            <v>43465</v>
          </cell>
          <cell r="I126">
            <v>1</v>
          </cell>
          <cell r="J126">
            <v>6462907</v>
          </cell>
          <cell r="K126">
            <v>8093847</v>
          </cell>
          <cell r="L126">
            <v>2014239</v>
          </cell>
          <cell r="M126">
            <v>43547239</v>
          </cell>
          <cell r="N126">
            <v>18442381</v>
          </cell>
          <cell r="O126">
            <v>93615377</v>
          </cell>
          <cell r="P126">
            <v>34987405</v>
          </cell>
          <cell r="R126">
            <v>6462907</v>
          </cell>
          <cell r="S126">
            <v>8093847</v>
          </cell>
          <cell r="T126">
            <v>2014239</v>
          </cell>
          <cell r="U126">
            <v>43547239</v>
          </cell>
          <cell r="V126">
            <v>18442381</v>
          </cell>
          <cell r="X126">
            <v>78560613</v>
          </cell>
          <cell r="Y126"/>
          <cell r="Z126">
            <v>93615377</v>
          </cell>
          <cell r="AA126">
            <v>34987405</v>
          </cell>
          <cell r="AB126"/>
          <cell r="AC126">
            <v>78560613</v>
          </cell>
          <cell r="AD126">
            <v>6193171.0571775511</v>
          </cell>
          <cell r="AE126">
            <v>23167731.736380231</v>
          </cell>
          <cell r="AF126">
            <v>16570993</v>
          </cell>
          <cell r="AG126">
            <v>61989620</v>
          </cell>
          <cell r="AH126">
            <v>0</v>
          </cell>
          <cell r="AI126">
            <v>29360902.793557782</v>
          </cell>
          <cell r="AJ126">
            <v>618057.02377032675</v>
          </cell>
          <cell r="AK126">
            <v>1</v>
          </cell>
          <cell r="AL126">
            <v>2626223.6038461952</v>
          </cell>
          <cell r="AM126">
            <v>405886.89937499998</v>
          </cell>
          <cell r="AN126">
            <v>1.0712609582651923E-2</v>
          </cell>
          <cell r="AO126">
            <v>357203.76271619223</v>
          </cell>
          <cell r="AP126">
            <v>138011.71</v>
          </cell>
          <cell r="AQ126">
            <v>0</v>
          </cell>
          <cell r="AR126">
            <v>219192.05271619224</v>
          </cell>
          <cell r="AS126"/>
          <cell r="AT126">
            <v>2220336.7044711951</v>
          </cell>
          <cell r="AU126">
            <v>4.0634630933664345E-2</v>
          </cell>
          <cell r="AV126">
            <v>1352541.4429639855</v>
          </cell>
          <cell r="AW126">
            <v>167571.19</v>
          </cell>
          <cell r="AX126">
            <v>0</v>
          </cell>
          <cell r="AY126">
            <v>1184970.2529639855</v>
          </cell>
        </row>
        <row r="127">
          <cell r="A127" t="str">
            <v>100699350A</v>
          </cell>
          <cell r="B127" t="str">
            <v>JACKSON CO MEM HSP</v>
          </cell>
          <cell r="C127" t="str">
            <v>Yes</v>
          </cell>
          <cell r="D127">
            <v>2</v>
          </cell>
          <cell r="E127">
            <v>12</v>
          </cell>
          <cell r="F127">
            <v>370022</v>
          </cell>
          <cell r="G127">
            <v>42917</v>
          </cell>
          <cell r="H127">
            <v>43281</v>
          </cell>
          <cell r="I127">
            <v>1</v>
          </cell>
          <cell r="J127">
            <v>15758063</v>
          </cell>
          <cell r="K127">
            <v>48036692</v>
          </cell>
          <cell r="L127">
            <v>2376710</v>
          </cell>
          <cell r="M127">
            <v>86082018</v>
          </cell>
          <cell r="N127">
            <v>21584138</v>
          </cell>
          <cell r="O127">
            <v>198326532</v>
          </cell>
          <cell r="P127">
            <v>70473390</v>
          </cell>
          <cell r="R127">
            <v>15758063</v>
          </cell>
          <cell r="S127">
            <v>48036692</v>
          </cell>
          <cell r="T127">
            <v>2376710</v>
          </cell>
          <cell r="U127">
            <v>86082018</v>
          </cell>
          <cell r="V127">
            <v>21584138</v>
          </cell>
          <cell r="X127">
            <v>173837621</v>
          </cell>
          <cell r="Y127"/>
          <cell r="Z127">
            <v>198326532</v>
          </cell>
          <cell r="AA127">
            <v>70473390</v>
          </cell>
          <cell r="AB127"/>
          <cell r="AC127">
            <v>173837621</v>
          </cell>
          <cell r="AD127">
            <v>23513381.758807492</v>
          </cell>
          <cell r="AE127">
            <v>38258113.652634434</v>
          </cell>
          <cell r="AF127">
            <v>66171465</v>
          </cell>
          <cell r="AG127">
            <v>107666156</v>
          </cell>
          <cell r="AH127">
            <v>0</v>
          </cell>
          <cell r="AI127">
            <v>61771495.411441922</v>
          </cell>
          <cell r="AJ127">
            <v>1300311.0591073199</v>
          </cell>
          <cell r="AK127">
            <v>1</v>
          </cell>
          <cell r="AL127">
            <v>4790432.6850000098</v>
          </cell>
          <cell r="AM127">
            <v>1872946.585</v>
          </cell>
          <cell r="AN127">
            <v>4.9432848325880255E-2</v>
          </cell>
          <cell r="AO127">
            <v>2824152.0459462451</v>
          </cell>
          <cell r="AP127">
            <v>636848.73</v>
          </cell>
          <cell r="AQ127">
            <v>0</v>
          </cell>
          <cell r="AR127">
            <v>2187303.3159462451</v>
          </cell>
          <cell r="AS127"/>
          <cell r="AT127">
            <v>2917486.1000000099</v>
          </cell>
          <cell r="AU127">
            <v>5.3393240173377564E-2</v>
          </cell>
          <cell r="AV127">
            <v>1681407.8320481537</v>
          </cell>
          <cell r="AW127">
            <v>220185.81</v>
          </cell>
          <cell r="AX127">
            <v>0</v>
          </cell>
          <cell r="AY127">
            <v>1461222.0220481537</v>
          </cell>
        </row>
        <row r="128">
          <cell r="A128" t="str">
            <v>100710530D</v>
          </cell>
          <cell r="B128" t="str">
            <v>MCALESTER REGIONAL</v>
          </cell>
          <cell r="C128" t="str">
            <v>Yes</v>
          </cell>
          <cell r="D128">
            <v>2</v>
          </cell>
          <cell r="E128">
            <v>12</v>
          </cell>
          <cell r="F128">
            <v>370034</v>
          </cell>
          <cell r="G128">
            <v>42917</v>
          </cell>
          <cell r="H128">
            <v>43281</v>
          </cell>
          <cell r="I128">
            <v>1</v>
          </cell>
          <cell r="J128">
            <v>23812507</v>
          </cell>
          <cell r="K128">
            <v>74772901</v>
          </cell>
          <cell r="L128">
            <v>3518398</v>
          </cell>
          <cell r="M128">
            <v>109014602</v>
          </cell>
          <cell r="N128">
            <v>17536941</v>
          </cell>
          <cell r="O128">
            <v>230126479</v>
          </cell>
          <cell r="P128">
            <v>51955998</v>
          </cell>
          <cell r="R128">
            <v>23812507</v>
          </cell>
          <cell r="S128">
            <v>74772901</v>
          </cell>
          <cell r="T128">
            <v>3518398</v>
          </cell>
          <cell r="U128">
            <v>109014602</v>
          </cell>
          <cell r="V128">
            <v>17536941</v>
          </cell>
          <cell r="X128">
            <v>228655349</v>
          </cell>
          <cell r="Y128"/>
          <cell r="Z128">
            <v>230126479</v>
          </cell>
          <cell r="AA128">
            <v>51955998</v>
          </cell>
          <cell r="AB128"/>
          <cell r="AC128">
            <v>228655349</v>
          </cell>
          <cell r="AD128">
            <v>23052128.392093409</v>
          </cell>
          <cell r="AE128">
            <v>28571730.396157123</v>
          </cell>
          <cell r="AF128">
            <v>102103806</v>
          </cell>
          <cell r="AG128">
            <v>126551543</v>
          </cell>
          <cell r="AH128">
            <v>0</v>
          </cell>
          <cell r="AI128">
            <v>51623858.788250536</v>
          </cell>
          <cell r="AJ128">
            <v>1086699.8451153385</v>
          </cell>
          <cell r="AK128">
            <v>1</v>
          </cell>
          <cell r="AL128">
            <v>8878065.2253379524</v>
          </cell>
          <cell r="AM128">
            <v>4191936.3723749993</v>
          </cell>
          <cell r="AN128">
            <v>0.11063815516519604</v>
          </cell>
          <cell r="AO128">
            <v>5342636.1594262728</v>
          </cell>
          <cell r="AP128">
            <v>1425363.31</v>
          </cell>
          <cell r="AQ128">
            <v>0</v>
          </cell>
          <cell r="AR128">
            <v>3917272.8494262728</v>
          </cell>
          <cell r="AS128"/>
          <cell r="AT128">
            <v>4686128.8529629521</v>
          </cell>
          <cell r="AU128">
            <v>8.57613694645004E-2</v>
          </cell>
          <cell r="AV128">
            <v>472152.68733276025</v>
          </cell>
          <cell r="AW128">
            <v>353667.17</v>
          </cell>
          <cell r="AX128">
            <v>0</v>
          </cell>
          <cell r="AY128">
            <v>118485.51733276027</v>
          </cell>
        </row>
        <row r="129">
          <cell r="A129" t="str">
            <v>100700690A</v>
          </cell>
          <cell r="B129" t="str">
            <v>NORMAN REGIONAL HOSPITAL</v>
          </cell>
          <cell r="C129" t="str">
            <v>Yes</v>
          </cell>
          <cell r="D129">
            <v>2</v>
          </cell>
          <cell r="E129">
            <v>12</v>
          </cell>
          <cell r="F129">
            <v>370008</v>
          </cell>
          <cell r="G129">
            <v>42917</v>
          </cell>
          <cell r="H129">
            <v>43281</v>
          </cell>
          <cell r="I129">
            <v>1</v>
          </cell>
          <cell r="J129">
            <v>124493931</v>
          </cell>
          <cell r="K129">
            <v>700393904</v>
          </cell>
          <cell r="L129">
            <v>0</v>
          </cell>
          <cell r="M129">
            <v>822066629</v>
          </cell>
          <cell r="N129">
            <v>289208173</v>
          </cell>
          <cell r="O129">
            <v>1936162637</v>
          </cell>
          <cell r="P129">
            <v>419514609</v>
          </cell>
          <cell r="R129">
            <v>124493931</v>
          </cell>
          <cell r="S129">
            <v>700393904</v>
          </cell>
          <cell r="T129">
            <v>0</v>
          </cell>
          <cell r="U129">
            <v>822066629</v>
          </cell>
          <cell r="V129">
            <v>289208173</v>
          </cell>
          <cell r="X129">
            <v>1936162637</v>
          </cell>
          <cell r="Y129"/>
          <cell r="Z129">
            <v>1936162637</v>
          </cell>
          <cell r="AA129">
            <v>419514609</v>
          </cell>
          <cell r="AB129"/>
          <cell r="AC129">
            <v>1936162637</v>
          </cell>
          <cell r="AD129">
            <v>178731110.1639038</v>
          </cell>
          <cell r="AE129">
            <v>240783498.83609617</v>
          </cell>
          <cell r="AF129">
            <v>824887835</v>
          </cell>
          <cell r="AG129">
            <v>1111274802</v>
          </cell>
          <cell r="AH129">
            <v>0</v>
          </cell>
          <cell r="AI129">
            <v>419514609</v>
          </cell>
          <cell r="AJ129">
            <v>8830925.6867810991</v>
          </cell>
          <cell r="AK129">
            <v>1</v>
          </cell>
          <cell r="AL129">
            <v>26089564.225250401</v>
          </cell>
          <cell r="AM129">
            <v>12501045.64525</v>
          </cell>
          <cell r="AN129">
            <v>0.32994122643201224</v>
          </cell>
          <cell r="AO129">
            <v>21663663.265127562</v>
          </cell>
          <cell r="AP129">
            <v>4250668.4800000004</v>
          </cell>
          <cell r="AQ129">
            <v>0</v>
          </cell>
          <cell r="AR129">
            <v>17412994.785127562</v>
          </cell>
          <cell r="AS129"/>
          <cell r="AT129">
            <v>13588518.580000399</v>
          </cell>
          <cell r="AU129">
            <v>0.24868500183852196</v>
          </cell>
          <cell r="AV129">
            <v>3417715.9297065111</v>
          </cell>
          <cell r="AW129">
            <v>1025540.08</v>
          </cell>
          <cell r="AX129">
            <v>0</v>
          </cell>
          <cell r="AY129">
            <v>2392175.849706511</v>
          </cell>
        </row>
        <row r="130">
          <cell r="A130" t="str">
            <v>100700680A</v>
          </cell>
          <cell r="B130" t="str">
            <v>NORTHEASTERN HEALTH SYSTEM</v>
          </cell>
          <cell r="C130" t="str">
            <v>Yes</v>
          </cell>
          <cell r="D130">
            <v>2</v>
          </cell>
          <cell r="E130">
            <v>12</v>
          </cell>
          <cell r="F130">
            <v>370089</v>
          </cell>
          <cell r="G130">
            <v>42917</v>
          </cell>
          <cell r="H130">
            <v>43281</v>
          </cell>
          <cell r="I130">
            <v>1</v>
          </cell>
          <cell r="J130">
            <v>39040283</v>
          </cell>
          <cell r="K130">
            <v>74002408</v>
          </cell>
          <cell r="L130">
            <v>5626282</v>
          </cell>
          <cell r="M130">
            <v>116314623</v>
          </cell>
          <cell r="N130">
            <v>46331488</v>
          </cell>
          <cell r="O130">
            <v>295306917</v>
          </cell>
          <cell r="P130">
            <v>96938296</v>
          </cell>
          <cell r="R130">
            <v>39040283</v>
          </cell>
          <cell r="S130">
            <v>74002408</v>
          </cell>
          <cell r="T130">
            <v>5626282</v>
          </cell>
          <cell r="U130">
            <v>116314623</v>
          </cell>
          <cell r="V130">
            <v>46331488</v>
          </cell>
          <cell r="X130">
            <v>281315084</v>
          </cell>
          <cell r="Y130"/>
          <cell r="Z130">
            <v>295306917</v>
          </cell>
          <cell r="AA130">
            <v>96938296</v>
          </cell>
          <cell r="AB130"/>
          <cell r="AC130">
            <v>281315084</v>
          </cell>
          <cell r="AD130">
            <v>38954617.614629082</v>
          </cell>
          <cell r="AE130">
            <v>53390679.133218057</v>
          </cell>
          <cell r="AF130">
            <v>118668973</v>
          </cell>
          <cell r="AG130">
            <v>162646111</v>
          </cell>
          <cell r="AH130">
            <v>0</v>
          </cell>
          <cell r="AI130">
            <v>92345296.74784714</v>
          </cell>
          <cell r="AJ130">
            <v>1943900.0111292582</v>
          </cell>
          <cell r="AK130">
            <v>1</v>
          </cell>
          <cell r="AL130">
            <v>8993284.0155326612</v>
          </cell>
          <cell r="AM130">
            <v>3676924.2387499996</v>
          </cell>
          <cell r="AN130">
            <v>9.7045393422088136E-2</v>
          </cell>
          <cell r="AO130">
            <v>3885544.3292567604</v>
          </cell>
          <cell r="AP130">
            <v>1250246.29</v>
          </cell>
          <cell r="AQ130">
            <v>0</v>
          </cell>
          <cell r="AR130">
            <v>2635298.0392567604</v>
          </cell>
          <cell r="AS130"/>
          <cell r="AT130">
            <v>5316359.7767826617</v>
          </cell>
          <cell r="AU130">
            <v>9.7295296251742075E-2</v>
          </cell>
          <cell r="AV130">
            <v>2332027.6463066586</v>
          </cell>
          <cell r="AW130">
            <v>401231.38</v>
          </cell>
          <cell r="AX130">
            <v>0</v>
          </cell>
          <cell r="AY130">
            <v>1930796.2663066587</v>
          </cell>
        </row>
        <row r="131">
          <cell r="A131" t="str">
            <v>200417790W</v>
          </cell>
          <cell r="B131" t="str">
            <v>PERRY MEM HSP AUTH</v>
          </cell>
          <cell r="C131" t="str">
            <v>Yes</v>
          </cell>
          <cell r="D131">
            <v>2</v>
          </cell>
          <cell r="E131">
            <v>8</v>
          </cell>
          <cell r="F131">
            <v>370139</v>
          </cell>
          <cell r="G131">
            <v>43191</v>
          </cell>
          <cell r="H131">
            <v>43465</v>
          </cell>
          <cell r="I131">
            <v>1.3272727272727274</v>
          </cell>
          <cell r="J131">
            <v>1252786</v>
          </cell>
          <cell r="K131">
            <v>1062048</v>
          </cell>
          <cell r="L131">
            <v>39522</v>
          </cell>
          <cell r="M131">
            <v>7317423</v>
          </cell>
          <cell r="N131">
            <v>2051611</v>
          </cell>
          <cell r="O131">
            <v>14393477</v>
          </cell>
          <cell r="P131">
            <v>5477769</v>
          </cell>
          <cell r="R131">
            <v>1662788.6909090912</v>
          </cell>
          <cell r="S131">
            <v>1409627.3454545455</v>
          </cell>
          <cell r="T131">
            <v>52456.472727272732</v>
          </cell>
          <cell r="U131">
            <v>9712215.9818181824</v>
          </cell>
          <cell r="V131">
            <v>2723047.3272727276</v>
          </cell>
          <cell r="X131">
            <v>15560135.81818182</v>
          </cell>
          <cell r="Y131"/>
          <cell r="Z131">
            <v>19104069.472727273</v>
          </cell>
          <cell r="AA131">
            <v>7270493.4000000004</v>
          </cell>
          <cell r="AB131"/>
          <cell r="AC131">
            <v>15560135.81818182</v>
          </cell>
          <cell r="AD131">
            <v>1189242.1656873042</v>
          </cell>
          <cell r="AE131">
            <v>4732525.703231791</v>
          </cell>
          <cell r="AF131">
            <v>3124872.5090909093</v>
          </cell>
          <cell r="AG131">
            <v>12435263.30909091</v>
          </cell>
          <cell r="AH131">
            <v>0</v>
          </cell>
          <cell r="AI131">
            <v>5921767.868919096</v>
          </cell>
          <cell r="AJ131">
            <v>124655.23455654582</v>
          </cell>
          <cell r="AK131">
            <v>1</v>
          </cell>
          <cell r="AL131">
            <v>275253.29604432243</v>
          </cell>
          <cell r="AM131">
            <v>44411.662125000003</v>
          </cell>
          <cell r="AN131">
            <v>1.1721610083852796E-3</v>
          </cell>
          <cell r="AO131">
            <v>34747.431581380064</v>
          </cell>
          <cell r="AP131">
            <v>15101.08</v>
          </cell>
          <cell r="AQ131">
            <v>0</v>
          </cell>
          <cell r="AR131">
            <v>19646.351581380062</v>
          </cell>
          <cell r="AS131"/>
          <cell r="AT131">
            <v>230841.63391932243</v>
          </cell>
          <cell r="AU131">
            <v>4.2246586202653175E-3</v>
          </cell>
          <cell r="AV131">
            <v>402803.55978931533</v>
          </cell>
          <cell r="AW131">
            <v>17421.87</v>
          </cell>
          <cell r="AX131">
            <v>0</v>
          </cell>
          <cell r="AY131">
            <v>385381.68978931534</v>
          </cell>
        </row>
        <row r="132">
          <cell r="A132" t="str">
            <v>100699900A</v>
          </cell>
          <cell r="B132" t="str">
            <v>PURCELL MUNICIPAL HOSPITAL</v>
          </cell>
          <cell r="C132" t="str">
            <v>Yes</v>
          </cell>
          <cell r="D132">
            <v>2</v>
          </cell>
          <cell r="E132">
            <v>12</v>
          </cell>
          <cell r="F132">
            <v>370158</v>
          </cell>
          <cell r="G132">
            <v>42917</v>
          </cell>
          <cell r="H132">
            <v>43281</v>
          </cell>
          <cell r="I132">
            <v>1</v>
          </cell>
          <cell r="J132">
            <v>852960</v>
          </cell>
          <cell r="K132">
            <v>2633696</v>
          </cell>
          <cell r="L132">
            <v>299261</v>
          </cell>
          <cell r="M132">
            <v>13415315</v>
          </cell>
          <cell r="N132">
            <v>6372439</v>
          </cell>
          <cell r="O132">
            <v>23573671</v>
          </cell>
          <cell r="P132">
            <v>9380713</v>
          </cell>
          <cell r="R132">
            <v>852960</v>
          </cell>
          <cell r="S132">
            <v>2633696</v>
          </cell>
          <cell r="T132">
            <v>299261</v>
          </cell>
          <cell r="U132">
            <v>13415315</v>
          </cell>
          <cell r="V132">
            <v>6372439</v>
          </cell>
          <cell r="X132">
            <v>23573671</v>
          </cell>
          <cell r="Y132"/>
          <cell r="Z132">
            <v>23573671</v>
          </cell>
          <cell r="AA132">
            <v>9380713</v>
          </cell>
          <cell r="AB132"/>
          <cell r="AC132">
            <v>23573671</v>
          </cell>
          <cell r="AD132">
            <v>1506536.7128785755</v>
          </cell>
          <cell r="AE132">
            <v>7874176.2871214245</v>
          </cell>
          <cell r="AF132">
            <v>3785917</v>
          </cell>
          <cell r="AG132">
            <v>19787754</v>
          </cell>
          <cell r="AH132">
            <v>0</v>
          </cell>
          <cell r="AI132">
            <v>9380713</v>
          </cell>
          <cell r="AJ132">
            <v>197467.20999654479</v>
          </cell>
          <cell r="AK132">
            <v>1</v>
          </cell>
          <cell r="AL132">
            <v>987084.09399999888</v>
          </cell>
          <cell r="AM132">
            <v>81963.414000000004</v>
          </cell>
          <cell r="AN132">
            <v>2.1632677861623748E-3</v>
          </cell>
          <cell r="AO132">
            <v>46166.892510736041</v>
          </cell>
          <cell r="AP132">
            <v>27869.61</v>
          </cell>
          <cell r="AQ132">
            <v>0</v>
          </cell>
          <cell r="AR132">
            <v>18297.28251073604</v>
          </cell>
          <cell r="AS132"/>
          <cell r="AT132">
            <v>905120.67999999889</v>
          </cell>
          <cell r="AU132">
            <v>1.6564715030906434E-2</v>
          </cell>
          <cell r="AV132">
            <v>395199.36208129226</v>
          </cell>
          <cell r="AW132">
            <v>68310.429999999993</v>
          </cell>
          <cell r="AX132">
            <v>0</v>
          </cell>
          <cell r="AY132">
            <v>326888.93208129227</v>
          </cell>
        </row>
        <row r="133">
          <cell r="A133" t="str">
            <v>100700770A</v>
          </cell>
          <cell r="B133" t="str">
            <v>PUSHMATAHA HSP</v>
          </cell>
          <cell r="C133" t="str">
            <v>Yes</v>
          </cell>
          <cell r="D133">
            <v>2</v>
          </cell>
          <cell r="E133">
            <v>12</v>
          </cell>
          <cell r="F133">
            <v>370083</v>
          </cell>
          <cell r="G133">
            <v>43191</v>
          </cell>
          <cell r="H133">
            <v>43555</v>
          </cell>
          <cell r="I133">
            <v>1</v>
          </cell>
          <cell r="J133">
            <v>2497428</v>
          </cell>
          <cell r="K133">
            <v>3007038</v>
          </cell>
          <cell r="L133">
            <v>900972</v>
          </cell>
          <cell r="M133">
            <v>6202815</v>
          </cell>
          <cell r="N133">
            <v>3791743</v>
          </cell>
          <cell r="O133">
            <v>16399998</v>
          </cell>
          <cell r="P133">
            <v>4589415</v>
          </cell>
          <cell r="R133">
            <v>2497428</v>
          </cell>
          <cell r="S133">
            <v>3007038</v>
          </cell>
          <cell r="T133">
            <v>900972</v>
          </cell>
          <cell r="U133">
            <v>6202815</v>
          </cell>
          <cell r="V133">
            <v>3791743</v>
          </cell>
          <cell r="X133">
            <v>16399996</v>
          </cell>
          <cell r="Y133"/>
          <cell r="Z133">
            <v>16399998</v>
          </cell>
          <cell r="AA133">
            <v>4589415</v>
          </cell>
          <cell r="AB133"/>
          <cell r="AC133">
            <v>16399996</v>
          </cell>
          <cell r="AD133">
            <v>1792513.2209631978</v>
          </cell>
          <cell r="AE133">
            <v>2796901.219351978</v>
          </cell>
          <cell r="AF133">
            <v>6405438</v>
          </cell>
          <cell r="AG133">
            <v>9994558</v>
          </cell>
          <cell r="AH133">
            <v>0</v>
          </cell>
          <cell r="AI133">
            <v>4589414.4403151758</v>
          </cell>
          <cell r="AJ133">
            <v>96608.740193511083</v>
          </cell>
          <cell r="AK133">
            <v>1</v>
          </cell>
          <cell r="AL133">
            <v>439689.79025000002</v>
          </cell>
          <cell r="AM133">
            <v>147414.35025000002</v>
          </cell>
          <cell r="AN133">
            <v>3.8907202561606628E-3</v>
          </cell>
          <cell r="AO133">
            <v>89229.936738304808</v>
          </cell>
          <cell r="AP133">
            <v>50124.57</v>
          </cell>
          <cell r="AQ133">
            <v>0</v>
          </cell>
          <cell r="AR133">
            <v>39105.366738304809</v>
          </cell>
          <cell r="AS133"/>
          <cell r="AT133">
            <v>292275.44</v>
          </cell>
          <cell r="AU133">
            <v>5.3489655922266607E-3</v>
          </cell>
          <cell r="AV133">
            <v>123957.09322724458</v>
          </cell>
          <cell r="AW133">
            <v>22058.34</v>
          </cell>
          <cell r="AX133">
            <v>0</v>
          </cell>
          <cell r="AY133">
            <v>101898.75322724458</v>
          </cell>
        </row>
        <row r="134">
          <cell r="A134" t="str">
            <v>100700190A</v>
          </cell>
          <cell r="B134" t="str">
            <v>SEQUOYAH COUNTY CITY OF SALLISAW HOSPITAL AUTHORIT</v>
          </cell>
          <cell r="C134" t="str">
            <v>Yes</v>
          </cell>
          <cell r="D134">
            <v>2</v>
          </cell>
          <cell r="E134">
            <v>12</v>
          </cell>
          <cell r="F134">
            <v>370112</v>
          </cell>
          <cell r="G134">
            <v>42826</v>
          </cell>
          <cell r="H134">
            <v>43190</v>
          </cell>
          <cell r="I134">
            <v>1</v>
          </cell>
          <cell r="J134">
            <v>1665781</v>
          </cell>
          <cell r="K134">
            <v>4574530</v>
          </cell>
          <cell r="L134">
            <v>1968635</v>
          </cell>
          <cell r="M134">
            <v>15666799</v>
          </cell>
          <cell r="N134">
            <v>12663736</v>
          </cell>
          <cell r="O134">
            <v>40027402</v>
          </cell>
          <cell r="P134">
            <v>16923452</v>
          </cell>
          <cell r="R134">
            <v>1665781</v>
          </cell>
          <cell r="S134">
            <v>4574530</v>
          </cell>
          <cell r="T134">
            <v>1968635</v>
          </cell>
          <cell r="U134">
            <v>15666799</v>
          </cell>
          <cell r="V134">
            <v>12663736</v>
          </cell>
          <cell r="X134">
            <v>36539481</v>
          </cell>
          <cell r="Y134"/>
          <cell r="Z134">
            <v>40027402</v>
          </cell>
          <cell r="AA134">
            <v>16923452</v>
          </cell>
          <cell r="AB134"/>
          <cell r="AC134">
            <v>36539481</v>
          </cell>
          <cell r="AD134">
            <v>3470714.976744981</v>
          </cell>
          <cell r="AE134">
            <v>11978055.663138468</v>
          </cell>
          <cell r="AF134">
            <v>8208946</v>
          </cell>
          <cell r="AG134">
            <v>28330535</v>
          </cell>
          <cell r="AH134">
            <v>0</v>
          </cell>
          <cell r="AI134">
            <v>15448770.639883447</v>
          </cell>
          <cell r="AJ134">
            <v>325201.89415605407</v>
          </cell>
          <cell r="AK134">
            <v>1</v>
          </cell>
          <cell r="AL134">
            <v>1696953.8784999899</v>
          </cell>
          <cell r="AM134">
            <v>204990.62849999999</v>
          </cell>
          <cell r="AN134">
            <v>5.4103361665636422E-3</v>
          </cell>
          <cell r="AO134">
            <v>205351.42594187052</v>
          </cell>
          <cell r="AP134">
            <v>69701.95</v>
          </cell>
          <cell r="AQ134">
            <v>0</v>
          </cell>
          <cell r="AR134">
            <v>135649.47594187054</v>
          </cell>
          <cell r="AS134"/>
          <cell r="AT134">
            <v>1491963.2499999898</v>
          </cell>
          <cell r="AU134">
            <v>2.7304586690953602E-2</v>
          </cell>
          <cell r="AV134">
            <v>34851.442706980386</v>
          </cell>
          <cell r="AW134">
            <v>112600.07</v>
          </cell>
          <cell r="AX134">
            <v>0</v>
          </cell>
          <cell r="AY134">
            <v>-77748.627293019614</v>
          </cell>
        </row>
        <row r="135">
          <cell r="A135" t="str">
            <v>100699950A</v>
          </cell>
          <cell r="B135" t="str">
            <v>STILLWATER MEDICAL CENTER</v>
          </cell>
          <cell r="C135" t="str">
            <v>Yes</v>
          </cell>
          <cell r="D135">
            <v>2</v>
          </cell>
          <cell r="E135">
            <v>12</v>
          </cell>
          <cell r="F135">
            <v>370049</v>
          </cell>
          <cell r="G135">
            <v>43101</v>
          </cell>
          <cell r="H135">
            <v>43465</v>
          </cell>
          <cell r="I135">
            <v>1</v>
          </cell>
          <cell r="J135">
            <v>43354217</v>
          </cell>
          <cell r="K135">
            <v>70561912</v>
          </cell>
          <cell r="L135">
            <v>32055223</v>
          </cell>
          <cell r="M135">
            <v>261922291</v>
          </cell>
          <cell r="N135">
            <v>116178912</v>
          </cell>
          <cell r="O135">
            <v>590808656</v>
          </cell>
          <cell r="P135">
            <v>203223308</v>
          </cell>
          <cell r="R135">
            <v>43354217</v>
          </cell>
          <cell r="S135">
            <v>70561912</v>
          </cell>
          <cell r="T135">
            <v>32055223</v>
          </cell>
          <cell r="U135">
            <v>261922291</v>
          </cell>
          <cell r="V135">
            <v>116178912</v>
          </cell>
          <cell r="X135">
            <v>524072555</v>
          </cell>
          <cell r="Y135"/>
          <cell r="Z135">
            <v>590808656</v>
          </cell>
          <cell r="AA135">
            <v>203223308</v>
          </cell>
          <cell r="AB135"/>
          <cell r="AC135">
            <v>524072555</v>
          </cell>
          <cell r="AD135">
            <v>50210471.233638145</v>
          </cell>
          <cell r="AE135">
            <v>130057297.65821089</v>
          </cell>
          <cell r="AF135">
            <v>145971352</v>
          </cell>
          <cell r="AG135">
            <v>378101203</v>
          </cell>
          <cell r="AH135">
            <v>0</v>
          </cell>
          <cell r="AI135">
            <v>180267768.89184904</v>
          </cell>
          <cell r="AJ135">
            <v>3794698.054974644</v>
          </cell>
          <cell r="AK135">
            <v>1</v>
          </cell>
          <cell r="AL135">
            <v>10749473.6366938</v>
          </cell>
          <cell r="AM135">
            <v>2376901.9878749996</v>
          </cell>
          <cell r="AN135">
            <v>6.2733788775993379E-2</v>
          </cell>
          <cell r="AO135">
            <v>4721324.2616860531</v>
          </cell>
          <cell r="AP135">
            <v>808206.18</v>
          </cell>
          <cell r="AQ135">
            <v>0</v>
          </cell>
          <cell r="AR135">
            <v>3913118.081686053</v>
          </cell>
          <cell r="AS135"/>
          <cell r="AT135">
            <v>8372571.6488188002</v>
          </cell>
          <cell r="AU135">
            <v>0.15322737233064879</v>
          </cell>
          <cell r="AV135">
            <v>1213054.8929940755</v>
          </cell>
          <cell r="AW135">
            <v>631886.97</v>
          </cell>
          <cell r="AX135">
            <v>0</v>
          </cell>
          <cell r="AY135">
            <v>581167.92299407558</v>
          </cell>
        </row>
        <row r="136">
          <cell r="A136" t="str">
            <v>200100890B</v>
          </cell>
          <cell r="B136" t="str">
            <v>WAGONER COMMUNITY HOSPITAL</v>
          </cell>
          <cell r="C136" t="str">
            <v>Yes</v>
          </cell>
          <cell r="D136">
            <v>2</v>
          </cell>
          <cell r="E136">
            <v>12</v>
          </cell>
          <cell r="F136">
            <v>370166</v>
          </cell>
          <cell r="G136">
            <v>43009</v>
          </cell>
          <cell r="H136">
            <v>43373</v>
          </cell>
          <cell r="I136">
            <v>1</v>
          </cell>
          <cell r="J136">
            <v>16864134</v>
          </cell>
          <cell r="K136">
            <v>7676576</v>
          </cell>
          <cell r="L136">
            <v>38631</v>
          </cell>
          <cell r="M136">
            <v>19738654</v>
          </cell>
          <cell r="N136">
            <v>5714101</v>
          </cell>
          <cell r="O136">
            <v>51418563</v>
          </cell>
          <cell r="P136">
            <v>24137244</v>
          </cell>
          <cell r="R136">
            <v>16864134</v>
          </cell>
          <cell r="S136">
            <v>7676576</v>
          </cell>
          <cell r="T136">
            <v>38631</v>
          </cell>
          <cell r="U136">
            <v>19738654</v>
          </cell>
          <cell r="V136">
            <v>5714101</v>
          </cell>
          <cell r="X136">
            <v>50032096</v>
          </cell>
          <cell r="Y136"/>
          <cell r="Z136">
            <v>51418563</v>
          </cell>
          <cell r="AA136">
            <v>24137244</v>
          </cell>
          <cell r="AB136"/>
          <cell r="AC136">
            <v>50032096</v>
          </cell>
          <cell r="AD136">
            <v>11538197.811483063</v>
          </cell>
          <cell r="AE136">
            <v>11948201.623355752</v>
          </cell>
          <cell r="AF136">
            <v>24579341</v>
          </cell>
          <cell r="AG136">
            <v>25452755</v>
          </cell>
          <cell r="AH136">
            <v>0</v>
          </cell>
          <cell r="AI136">
            <v>23486399.434838817</v>
          </cell>
          <cell r="AJ136">
            <v>494396.72328340582</v>
          </cell>
          <cell r="AK136">
            <v>1</v>
          </cell>
          <cell r="AL136">
            <v>3499393.5869325413</v>
          </cell>
          <cell r="AM136">
            <v>1917486.2992499999</v>
          </cell>
          <cell r="AN136">
            <v>5.0608389025562459E-2</v>
          </cell>
          <cell r="AO136">
            <v>4404430.7944146348</v>
          </cell>
          <cell r="AP136">
            <v>651993.35</v>
          </cell>
          <cell r="AQ136">
            <v>0</v>
          </cell>
          <cell r="AR136">
            <v>3752437.4444146347</v>
          </cell>
          <cell r="AS136"/>
          <cell r="AT136">
            <v>1581907.2876825414</v>
          </cell>
          <cell r="AU136">
            <v>2.8950662607527048E-2</v>
          </cell>
          <cell r="AV136">
            <v>816171.5614319623</v>
          </cell>
          <cell r="AW136">
            <v>119388.24</v>
          </cell>
          <cell r="AX136">
            <v>0</v>
          </cell>
          <cell r="AY136">
            <v>696783.32143196231</v>
          </cell>
        </row>
        <row r="137">
          <cell r="A137"/>
          <cell r="C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R137"/>
          <cell r="Y137"/>
          <cell r="AB137"/>
          <cell r="AJ137"/>
          <cell r="AK137"/>
          <cell r="AL137"/>
          <cell r="AM137"/>
          <cell r="AN137"/>
          <cell r="AO137"/>
          <cell r="AP137"/>
          <cell r="AQ137"/>
          <cell r="AR137"/>
          <cell r="AS137"/>
          <cell r="AT137"/>
          <cell r="AU137"/>
          <cell r="AV137"/>
          <cell r="AW137"/>
          <cell r="AX137"/>
          <cell r="AY137"/>
        </row>
        <row r="138">
          <cell r="A138"/>
          <cell r="B138" t="str">
            <v>NSGO CAH Not Taxed</v>
          </cell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</row>
        <row r="139">
          <cell r="A139" t="str">
            <v>100700790A</v>
          </cell>
          <cell r="B139" t="str">
            <v>ARBUCKLE MEM HSP</v>
          </cell>
          <cell r="C139" t="str">
            <v>No</v>
          </cell>
          <cell r="D139">
            <v>2</v>
          </cell>
          <cell r="E139">
            <v>12</v>
          </cell>
          <cell r="F139">
            <v>371328</v>
          </cell>
          <cell r="G139">
            <v>43101</v>
          </cell>
          <cell r="H139">
            <v>43465</v>
          </cell>
          <cell r="I139">
            <v>1</v>
          </cell>
          <cell r="J139">
            <v>2343775</v>
          </cell>
          <cell r="K139">
            <v>6101888</v>
          </cell>
          <cell r="L139">
            <v>44782</v>
          </cell>
          <cell r="M139">
            <v>10415009</v>
          </cell>
          <cell r="N139">
            <v>3396573</v>
          </cell>
          <cell r="O139">
            <v>25714580</v>
          </cell>
          <cell r="P139">
            <v>16096229</v>
          </cell>
          <cell r="R139">
            <v>2343775</v>
          </cell>
          <cell r="S139">
            <v>6101888</v>
          </cell>
          <cell r="T139">
            <v>44782</v>
          </cell>
          <cell r="U139">
            <v>10415009</v>
          </cell>
          <cell r="V139">
            <v>3396573</v>
          </cell>
          <cell r="X139">
            <v>22302027</v>
          </cell>
          <cell r="Y139"/>
          <cell r="Z139">
            <v>25714580</v>
          </cell>
          <cell r="AA139">
            <v>16096229</v>
          </cell>
          <cell r="AB139"/>
          <cell r="AC139">
            <v>22302027</v>
          </cell>
          <cell r="AD139">
            <v>5314656.0057331296</v>
          </cell>
          <cell r="AE139">
            <v>8645460.5412290618</v>
          </cell>
          <cell r="AF139">
            <v>8490445</v>
          </cell>
          <cell r="AG139">
            <v>13811582</v>
          </cell>
          <cell r="AH139">
            <v>0</v>
          </cell>
          <cell r="AI139">
            <v>13960116.54696219</v>
          </cell>
          <cell r="AJ139">
            <v>0</v>
          </cell>
          <cell r="AK139">
            <v>0</v>
          </cell>
          <cell r="AL139">
            <v>892244.88848947687</v>
          </cell>
          <cell r="AM139">
            <v>134350.06</v>
          </cell>
          <cell r="AN139">
            <v>0</v>
          </cell>
          <cell r="AO139">
            <v>34971.160482003666</v>
          </cell>
          <cell r="AP139">
            <v>0</v>
          </cell>
          <cell r="AQ139">
            <v>3328.5</v>
          </cell>
          <cell r="AR139">
            <v>31642.660482003666</v>
          </cell>
          <cell r="AS139"/>
          <cell r="AT139">
            <v>757894.82848947681</v>
          </cell>
          <cell r="AU139">
            <v>0</v>
          </cell>
          <cell r="AV139">
            <v>356272.64934696414</v>
          </cell>
          <cell r="AW139">
            <v>0</v>
          </cell>
          <cell r="AX139">
            <v>66151</v>
          </cell>
          <cell r="AY139">
            <v>290121.64934696414</v>
          </cell>
        </row>
        <row r="140">
          <cell r="A140" t="str">
            <v>100262850D</v>
          </cell>
          <cell r="B140" t="str">
            <v>ATOKA MEMORIAL HOSPITAL</v>
          </cell>
          <cell r="C140" t="str">
            <v>No</v>
          </cell>
          <cell r="D140">
            <v>2</v>
          </cell>
          <cell r="E140">
            <v>12</v>
          </cell>
          <cell r="F140">
            <v>371300</v>
          </cell>
          <cell r="G140">
            <v>43101</v>
          </cell>
          <cell r="H140">
            <v>43465</v>
          </cell>
          <cell r="I140">
            <v>1</v>
          </cell>
          <cell r="J140">
            <v>2172285</v>
          </cell>
          <cell r="K140">
            <v>3612825</v>
          </cell>
          <cell r="L140">
            <v>24244</v>
          </cell>
          <cell r="M140">
            <v>6131839</v>
          </cell>
          <cell r="N140">
            <v>2263511</v>
          </cell>
          <cell r="O140">
            <v>15737000</v>
          </cell>
          <cell r="P140">
            <v>9473589</v>
          </cell>
          <cell r="R140">
            <v>2172285</v>
          </cell>
          <cell r="S140">
            <v>3612825</v>
          </cell>
          <cell r="T140">
            <v>24244</v>
          </cell>
          <cell r="U140">
            <v>6131839</v>
          </cell>
          <cell r="V140">
            <v>2263511</v>
          </cell>
          <cell r="W140"/>
          <cell r="X140">
            <v>14204704</v>
          </cell>
          <cell r="Y140"/>
          <cell r="Z140">
            <v>15737000</v>
          </cell>
          <cell r="AA140">
            <v>9473589</v>
          </cell>
          <cell r="AB140"/>
          <cell r="AC140">
            <v>14204704</v>
          </cell>
          <cell r="AD140">
            <v>3497199.7300315178</v>
          </cell>
          <cell r="AE140">
            <v>5053955.354333736</v>
          </cell>
          <cell r="AF140">
            <v>5809354</v>
          </cell>
          <cell r="AG140">
            <v>8395350</v>
          </cell>
          <cell r="AH140">
            <v>0</v>
          </cell>
          <cell r="AI140">
            <v>8551155.0843652543</v>
          </cell>
          <cell r="AJ140">
            <v>0</v>
          </cell>
          <cell r="AK140">
            <v>0</v>
          </cell>
          <cell r="AL140">
            <v>459495.53999999899</v>
          </cell>
          <cell r="AM140">
            <v>91052.67</v>
          </cell>
          <cell r="AN140">
            <v>0</v>
          </cell>
          <cell r="AO140">
            <v>27946.48768245192</v>
          </cell>
          <cell r="AP140">
            <v>0</v>
          </cell>
          <cell r="AQ140">
            <v>4578.25</v>
          </cell>
          <cell r="AR140">
            <v>23368.23768245192</v>
          </cell>
          <cell r="AS140"/>
          <cell r="AT140">
            <v>368442.86999999901</v>
          </cell>
          <cell r="AU140">
            <v>0</v>
          </cell>
          <cell r="AV140">
            <v>573093.12356962776</v>
          </cell>
          <cell r="AW140">
            <v>0</v>
          </cell>
          <cell r="AX140">
            <v>147592</v>
          </cell>
          <cell r="AY140">
            <v>425501.12356962776</v>
          </cell>
        </row>
        <row r="141">
          <cell r="A141" t="str">
            <v>100700760A</v>
          </cell>
          <cell r="B141" t="str">
            <v>BEAVER COUNTY MEMORIAL HOSPITAL</v>
          </cell>
          <cell r="C141" t="str">
            <v>No</v>
          </cell>
          <cell r="D141">
            <v>2</v>
          </cell>
          <cell r="E141">
            <v>12</v>
          </cell>
          <cell r="F141">
            <v>371322</v>
          </cell>
          <cell r="G141">
            <v>42917</v>
          </cell>
          <cell r="H141">
            <v>43281</v>
          </cell>
          <cell r="I141">
            <v>1</v>
          </cell>
          <cell r="J141">
            <v>1237608</v>
          </cell>
          <cell r="K141">
            <v>457726</v>
          </cell>
          <cell r="L141">
            <v>7078</v>
          </cell>
          <cell r="M141">
            <v>2574813</v>
          </cell>
          <cell r="N141">
            <v>815746</v>
          </cell>
          <cell r="O141">
            <v>5795675</v>
          </cell>
          <cell r="P141">
            <v>4635699</v>
          </cell>
          <cell r="R141">
            <v>1237608</v>
          </cell>
          <cell r="S141">
            <v>457726</v>
          </cell>
          <cell r="T141">
            <v>7078</v>
          </cell>
          <cell r="U141">
            <v>2574813</v>
          </cell>
          <cell r="V141">
            <v>815746</v>
          </cell>
          <cell r="X141">
            <v>5092971</v>
          </cell>
          <cell r="Y141"/>
          <cell r="Z141">
            <v>5795675</v>
          </cell>
          <cell r="AA141">
            <v>4635699</v>
          </cell>
          <cell r="AB141"/>
          <cell r="AC141">
            <v>5092971</v>
          </cell>
          <cell r="AD141">
            <v>1361682.5660493386</v>
          </cell>
          <cell r="AE141">
            <v>2711955.2020672313</v>
          </cell>
          <cell r="AF141">
            <v>1702412</v>
          </cell>
          <cell r="AG141">
            <v>3390559</v>
          </cell>
          <cell r="AH141">
            <v>0</v>
          </cell>
          <cell r="AI141">
            <v>4073637.7681165696</v>
          </cell>
          <cell r="AJ141">
            <v>0</v>
          </cell>
          <cell r="AK141">
            <v>0</v>
          </cell>
          <cell r="AL141">
            <v>51789.96</v>
          </cell>
          <cell r="AM141">
            <v>3729.6</v>
          </cell>
          <cell r="AN141">
            <v>0</v>
          </cell>
          <cell r="AO141">
            <v>0</v>
          </cell>
          <cell r="AP141">
            <v>0</v>
          </cell>
          <cell r="AQ141">
            <v>117</v>
          </cell>
          <cell r="AR141">
            <v>-117</v>
          </cell>
          <cell r="AS141"/>
          <cell r="AT141">
            <v>48060.36</v>
          </cell>
          <cell r="AU141">
            <v>0</v>
          </cell>
          <cell r="AV141">
            <v>53130.289030673797</v>
          </cell>
          <cell r="AW141">
            <v>0</v>
          </cell>
          <cell r="AX141">
            <v>20121.25</v>
          </cell>
          <cell r="AY141">
            <v>33009.039030673797</v>
          </cell>
        </row>
        <row r="142">
          <cell r="A142" t="str">
            <v>100700740A</v>
          </cell>
          <cell r="B142" t="str">
            <v>CIMARRON MEMORIAL HOSPITAL</v>
          </cell>
          <cell r="C142" t="str">
            <v>No</v>
          </cell>
          <cell r="D142">
            <v>2</v>
          </cell>
          <cell r="E142">
            <v>12</v>
          </cell>
          <cell r="F142">
            <v>371307</v>
          </cell>
          <cell r="G142">
            <v>43101</v>
          </cell>
          <cell r="H142">
            <v>43465</v>
          </cell>
          <cell r="I142">
            <v>1</v>
          </cell>
          <cell r="J142">
            <v>725188</v>
          </cell>
          <cell r="K142">
            <v>1586741</v>
          </cell>
          <cell r="L142">
            <v>8048</v>
          </cell>
          <cell r="M142">
            <v>950025</v>
          </cell>
          <cell r="N142">
            <v>648424</v>
          </cell>
          <cell r="O142">
            <v>15705698</v>
          </cell>
          <cell r="P142">
            <v>14674913</v>
          </cell>
          <cell r="R142">
            <v>725188</v>
          </cell>
          <cell r="S142">
            <v>1586741</v>
          </cell>
          <cell r="T142">
            <v>8048</v>
          </cell>
          <cell r="U142">
            <v>950025</v>
          </cell>
          <cell r="V142">
            <v>648424</v>
          </cell>
          <cell r="X142">
            <v>3918426</v>
          </cell>
          <cell r="Y142"/>
          <cell r="Z142">
            <v>15705698</v>
          </cell>
          <cell r="AA142">
            <v>14674913</v>
          </cell>
          <cell r="AB142"/>
          <cell r="AC142">
            <v>3918426</v>
          </cell>
          <cell r="AD142">
            <v>2167713.9492304642</v>
          </cell>
          <cell r="AE142">
            <v>1493540.7525305147</v>
          </cell>
          <cell r="AF142">
            <v>2319977</v>
          </cell>
          <cell r="AG142">
            <v>1598449</v>
          </cell>
          <cell r="AH142">
            <v>0</v>
          </cell>
          <cell r="AI142">
            <v>3661254.7017609789</v>
          </cell>
          <cell r="AJ142">
            <v>0</v>
          </cell>
          <cell r="AK142">
            <v>0</v>
          </cell>
          <cell r="AL142">
            <v>66829.22</v>
          </cell>
          <cell r="AM142">
            <v>18362.809999999998</v>
          </cell>
          <cell r="AN142">
            <v>0</v>
          </cell>
          <cell r="AO142">
            <v>19063.569908019243</v>
          </cell>
          <cell r="AP142">
            <v>0</v>
          </cell>
          <cell r="AQ142">
            <v>2327.75</v>
          </cell>
          <cell r="AR142">
            <v>16735.819908019243</v>
          </cell>
          <cell r="AS142"/>
          <cell r="AT142">
            <v>48466.41</v>
          </cell>
          <cell r="AU142">
            <v>0</v>
          </cell>
          <cell r="AV142">
            <v>23475.172447401867</v>
          </cell>
          <cell r="AW142">
            <v>0</v>
          </cell>
          <cell r="AX142">
            <v>22630.5</v>
          </cell>
          <cell r="AY142">
            <v>844.67244740186652</v>
          </cell>
        </row>
        <row r="143">
          <cell r="A143" t="str">
            <v>200234090B</v>
          </cell>
          <cell r="B143" t="str">
            <v>CLEVELAND AREA HOSPITAL</v>
          </cell>
          <cell r="C143" t="str">
            <v>No</v>
          </cell>
          <cell r="D143">
            <v>2</v>
          </cell>
          <cell r="E143">
            <v>12</v>
          </cell>
          <cell r="F143">
            <v>371320</v>
          </cell>
          <cell r="G143">
            <v>43101</v>
          </cell>
          <cell r="H143">
            <v>43465</v>
          </cell>
          <cell r="I143">
            <v>1</v>
          </cell>
          <cell r="J143">
            <v>1106002</v>
          </cell>
          <cell r="K143">
            <v>3239071</v>
          </cell>
          <cell r="L143">
            <v>178722</v>
          </cell>
          <cell r="M143">
            <v>12724360</v>
          </cell>
          <cell r="N143">
            <v>5664228</v>
          </cell>
          <cell r="O143">
            <v>26506258</v>
          </cell>
          <cell r="P143">
            <v>12933009</v>
          </cell>
          <cell r="R143">
            <v>1106002</v>
          </cell>
          <cell r="S143">
            <v>3239071</v>
          </cell>
          <cell r="T143">
            <v>178722</v>
          </cell>
          <cell r="U143">
            <v>12724360</v>
          </cell>
          <cell r="V143">
            <v>5664228</v>
          </cell>
          <cell r="W143"/>
          <cell r="X143">
            <v>22912383</v>
          </cell>
          <cell r="Y143"/>
          <cell r="Z143">
            <v>26506258</v>
          </cell>
          <cell r="AA143">
            <v>12933009</v>
          </cell>
          <cell r="AB143"/>
          <cell r="AC143">
            <v>22912383</v>
          </cell>
          <cell r="AD143">
            <v>2207262.9583985414</v>
          </cell>
          <cell r="AE143">
            <v>8972212.3017625511</v>
          </cell>
          <cell r="AF143">
            <v>4523795</v>
          </cell>
          <cell r="AG143">
            <v>18388588</v>
          </cell>
          <cell r="AH143">
            <v>0</v>
          </cell>
          <cell r="AI143">
            <v>11179475.260161091</v>
          </cell>
          <cell r="AJ143">
            <v>0</v>
          </cell>
          <cell r="AK143">
            <v>0</v>
          </cell>
          <cell r="AL143">
            <v>919755.16000000108</v>
          </cell>
          <cell r="AM143">
            <v>12786.12</v>
          </cell>
          <cell r="AN143">
            <v>0</v>
          </cell>
          <cell r="AO143">
            <v>20966.002759018345</v>
          </cell>
          <cell r="AP143">
            <v>0</v>
          </cell>
          <cell r="AQ143">
            <v>0</v>
          </cell>
          <cell r="AR143">
            <v>20966.002759018345</v>
          </cell>
          <cell r="AS143"/>
          <cell r="AT143">
            <v>906969.04000000108</v>
          </cell>
          <cell r="AU143">
            <v>0</v>
          </cell>
          <cell r="AV143">
            <v>649805.55607868137</v>
          </cell>
          <cell r="AW143">
            <v>0</v>
          </cell>
          <cell r="AX143">
            <v>258312</v>
          </cell>
          <cell r="AY143">
            <v>391493.55607868137</v>
          </cell>
        </row>
        <row r="144">
          <cell r="A144" t="str">
            <v>100819200B</v>
          </cell>
          <cell r="B144" t="str">
            <v>CORDELL MEMORIAL HOSPITAL</v>
          </cell>
          <cell r="C144" t="str">
            <v>No</v>
          </cell>
          <cell r="D144">
            <v>2</v>
          </cell>
          <cell r="E144">
            <v>12</v>
          </cell>
          <cell r="F144">
            <v>371325</v>
          </cell>
          <cell r="G144">
            <v>42917</v>
          </cell>
          <cell r="H144">
            <v>43281</v>
          </cell>
          <cell r="I144">
            <v>1</v>
          </cell>
          <cell r="J144">
            <v>678889</v>
          </cell>
          <cell r="K144">
            <v>1653295</v>
          </cell>
          <cell r="L144">
            <v>51764</v>
          </cell>
          <cell r="M144">
            <v>3868170</v>
          </cell>
          <cell r="N144">
            <v>1347432</v>
          </cell>
          <cell r="O144">
            <v>9111114</v>
          </cell>
          <cell r="P144">
            <v>6494246</v>
          </cell>
          <cell r="R144">
            <v>678889</v>
          </cell>
          <cell r="S144">
            <v>1653295</v>
          </cell>
          <cell r="T144">
            <v>51764</v>
          </cell>
          <cell r="U144">
            <v>3868170</v>
          </cell>
          <cell r="V144">
            <v>1347432</v>
          </cell>
          <cell r="X144">
            <v>7599550</v>
          </cell>
          <cell r="Y144"/>
          <cell r="Z144">
            <v>9111114</v>
          </cell>
          <cell r="AA144">
            <v>6494246</v>
          </cell>
          <cell r="AB144"/>
          <cell r="AC144">
            <v>7599550</v>
          </cell>
          <cell r="AD144">
            <v>1699237.3010817338</v>
          </cell>
          <cell r="AE144">
            <v>3717591.7704566093</v>
          </cell>
          <cell r="AF144">
            <v>2383948</v>
          </cell>
          <cell r="AG144">
            <v>5215602</v>
          </cell>
          <cell r="AH144">
            <v>0</v>
          </cell>
          <cell r="AI144">
            <v>5416829.0715383431</v>
          </cell>
          <cell r="AJ144">
            <v>0</v>
          </cell>
          <cell r="AK144">
            <v>0</v>
          </cell>
          <cell r="AL144">
            <v>237715.11</v>
          </cell>
          <cell r="AM144">
            <v>39198.86</v>
          </cell>
          <cell r="AN144">
            <v>0</v>
          </cell>
          <cell r="AO144">
            <v>20105.777653297264</v>
          </cell>
          <cell r="AP144">
            <v>0</v>
          </cell>
          <cell r="AQ144">
            <v>3735.75</v>
          </cell>
          <cell r="AR144">
            <v>16370.027653297264</v>
          </cell>
          <cell r="AS144"/>
          <cell r="AT144">
            <v>198516.25</v>
          </cell>
          <cell r="AU144">
            <v>0</v>
          </cell>
          <cell r="AV144">
            <v>246556.15612146165</v>
          </cell>
          <cell r="AW144">
            <v>0</v>
          </cell>
          <cell r="AX144">
            <v>75007.75</v>
          </cell>
          <cell r="AY144">
            <v>171548.40612146165</v>
          </cell>
        </row>
        <row r="145">
          <cell r="A145" t="str">
            <v>100700120Q</v>
          </cell>
          <cell r="B145" t="str">
            <v>DUNCAN REGIONAL HOSPITAL INC (JEFFERSON COUNTY HOSPITAL)</v>
          </cell>
          <cell r="C145" t="str">
            <v>No</v>
          </cell>
          <cell r="D145">
            <v>2</v>
          </cell>
          <cell r="E145">
            <v>12</v>
          </cell>
          <cell r="F145">
            <v>371311</v>
          </cell>
          <cell r="G145">
            <v>42917</v>
          </cell>
          <cell r="H145">
            <v>43281</v>
          </cell>
          <cell r="I145">
            <v>1</v>
          </cell>
          <cell r="J145">
            <v>1080456</v>
          </cell>
          <cell r="K145">
            <v>1134314</v>
          </cell>
          <cell r="L145">
            <v>0</v>
          </cell>
          <cell r="M145">
            <v>4023799</v>
          </cell>
          <cell r="N145">
            <v>2575047</v>
          </cell>
          <cell r="O145">
            <v>19387262</v>
          </cell>
          <cell r="P145">
            <v>15375630</v>
          </cell>
          <cell r="R145">
            <v>1080456</v>
          </cell>
          <cell r="S145">
            <v>1134314</v>
          </cell>
          <cell r="T145">
            <v>0</v>
          </cell>
          <cell r="U145">
            <v>4023799</v>
          </cell>
          <cell r="V145">
            <v>2575047</v>
          </cell>
          <cell r="X145">
            <v>8813616</v>
          </cell>
          <cell r="Y145"/>
          <cell r="Z145">
            <v>19387262</v>
          </cell>
          <cell r="AA145">
            <v>15375630</v>
          </cell>
          <cell r="AB145"/>
          <cell r="AC145">
            <v>8813616</v>
          </cell>
          <cell r="AD145">
            <v>1756487.5357386721</v>
          </cell>
          <cell r="AE145">
            <v>5233406.0644035237</v>
          </cell>
          <cell r="AF145">
            <v>2214770</v>
          </cell>
          <cell r="AG145">
            <v>6598846</v>
          </cell>
          <cell r="AH145">
            <v>0</v>
          </cell>
          <cell r="AI145">
            <v>6989893.6001421958</v>
          </cell>
          <cell r="AJ145">
            <v>0</v>
          </cell>
          <cell r="AK145">
            <v>0</v>
          </cell>
          <cell r="AL145">
            <v>222294.21</v>
          </cell>
          <cell r="AM145">
            <v>0</v>
          </cell>
          <cell r="AN145">
            <v>0</v>
          </cell>
          <cell r="AO145">
            <v>5741.3318888773047</v>
          </cell>
          <cell r="AP145">
            <v>0</v>
          </cell>
          <cell r="AQ145">
            <v>0</v>
          </cell>
          <cell r="AR145">
            <v>5741.3318888773047</v>
          </cell>
          <cell r="AS145"/>
          <cell r="AT145">
            <v>222294.21</v>
          </cell>
          <cell r="AU145">
            <v>0</v>
          </cell>
          <cell r="AV145">
            <v>1854743.8519319794</v>
          </cell>
          <cell r="AW145">
            <v>0</v>
          </cell>
          <cell r="AX145">
            <v>313176.5</v>
          </cell>
          <cell r="AY145">
            <v>1541567.3519319794</v>
          </cell>
        </row>
        <row r="146">
          <cell r="A146" t="str">
            <v>100700730A</v>
          </cell>
          <cell r="B146" t="str">
            <v>EASTERN OKLAHOMA MEDICAL CENTER</v>
          </cell>
          <cell r="C146" t="str">
            <v>No</v>
          </cell>
          <cell r="D146">
            <v>2</v>
          </cell>
          <cell r="E146">
            <v>12</v>
          </cell>
          <cell r="F146">
            <v>371337</v>
          </cell>
          <cell r="G146">
            <v>42917</v>
          </cell>
          <cell r="H146">
            <v>43281</v>
          </cell>
          <cell r="I146">
            <v>1</v>
          </cell>
          <cell r="J146">
            <v>7587728</v>
          </cell>
          <cell r="K146">
            <v>6447693</v>
          </cell>
          <cell r="L146">
            <v>63136</v>
          </cell>
          <cell r="M146">
            <v>23044569</v>
          </cell>
          <cell r="N146">
            <v>8540242</v>
          </cell>
          <cell r="O146">
            <v>49220646</v>
          </cell>
          <cell r="P146">
            <v>19844166</v>
          </cell>
          <cell r="R146">
            <v>7587728</v>
          </cell>
          <cell r="S146">
            <v>6447693</v>
          </cell>
          <cell r="T146">
            <v>63136</v>
          </cell>
          <cell r="U146">
            <v>23044569</v>
          </cell>
          <cell r="V146">
            <v>8540242</v>
          </cell>
          <cell r="X146">
            <v>45683368</v>
          </cell>
          <cell r="Y146"/>
          <cell r="Z146">
            <v>49220646</v>
          </cell>
          <cell r="AA146">
            <v>19844166</v>
          </cell>
          <cell r="AB146"/>
          <cell r="AC146">
            <v>45683368</v>
          </cell>
          <cell r="AD146">
            <v>5684080.3241075305</v>
          </cell>
          <cell r="AE146">
            <v>12733970.061315855</v>
          </cell>
          <cell r="AF146">
            <v>14098557</v>
          </cell>
          <cell r="AG146">
            <v>31584811</v>
          </cell>
          <cell r="AH146">
            <v>0</v>
          </cell>
          <cell r="AI146">
            <v>18418050.385423385</v>
          </cell>
          <cell r="AJ146">
            <v>0</v>
          </cell>
          <cell r="AK146">
            <v>0</v>
          </cell>
          <cell r="AL146">
            <v>2887422.4917217442</v>
          </cell>
          <cell r="AM146">
            <v>990657.06</v>
          </cell>
          <cell r="AN146">
            <v>0</v>
          </cell>
          <cell r="AO146">
            <v>1516729.0926968653</v>
          </cell>
          <cell r="AP146">
            <v>0</v>
          </cell>
          <cell r="AQ146">
            <v>273805.5</v>
          </cell>
          <cell r="AR146">
            <v>1242923.5926968653</v>
          </cell>
          <cell r="AS146"/>
          <cell r="AT146">
            <v>1896765.4317217441</v>
          </cell>
          <cell r="AU146">
            <v>0</v>
          </cell>
          <cell r="AV146">
            <v>2227842.0305174086</v>
          </cell>
          <cell r="AW146">
            <v>0</v>
          </cell>
          <cell r="AX146">
            <v>340839.25</v>
          </cell>
          <cell r="AY146">
            <v>1887002.7805174086</v>
          </cell>
        </row>
        <row r="147">
          <cell r="A147" t="str">
            <v>100700800A</v>
          </cell>
          <cell r="B147" t="str">
            <v>FAIRVIEW HSP</v>
          </cell>
          <cell r="C147" t="str">
            <v>No</v>
          </cell>
          <cell r="D147">
            <v>2</v>
          </cell>
          <cell r="E147">
            <v>12</v>
          </cell>
          <cell r="F147">
            <v>371329</v>
          </cell>
          <cell r="G147">
            <v>42917</v>
          </cell>
          <cell r="H147">
            <v>43281</v>
          </cell>
          <cell r="I147">
            <v>1</v>
          </cell>
          <cell r="J147">
            <v>811739</v>
          </cell>
          <cell r="K147">
            <v>865761</v>
          </cell>
          <cell r="L147">
            <v>20156</v>
          </cell>
          <cell r="M147">
            <v>6270379</v>
          </cell>
          <cell r="N147">
            <v>2047418</v>
          </cell>
          <cell r="O147">
            <v>11389468</v>
          </cell>
          <cell r="P147">
            <v>5601540</v>
          </cell>
          <cell r="R147">
            <v>811739</v>
          </cell>
          <cell r="S147">
            <v>865761</v>
          </cell>
          <cell r="T147">
            <v>20156</v>
          </cell>
          <cell r="U147">
            <v>6270379</v>
          </cell>
          <cell r="V147">
            <v>2047418</v>
          </cell>
          <cell r="X147">
            <v>10015453</v>
          </cell>
          <cell r="Y147"/>
          <cell r="Z147">
            <v>11389468</v>
          </cell>
          <cell r="AA147">
            <v>5601540</v>
          </cell>
          <cell r="AB147"/>
          <cell r="AC147">
            <v>10015453</v>
          </cell>
          <cell r="AD147">
            <v>834936.97776226245</v>
          </cell>
          <cell r="AE147">
            <v>4090838.3611403098</v>
          </cell>
          <cell r="AF147">
            <v>1697656</v>
          </cell>
          <cell r="AG147">
            <v>8317797</v>
          </cell>
          <cell r="AH147">
            <v>0</v>
          </cell>
          <cell r="AI147">
            <v>4925775.3389025722</v>
          </cell>
          <cell r="AJ147">
            <v>0</v>
          </cell>
          <cell r="AK147">
            <v>0</v>
          </cell>
          <cell r="AL147">
            <v>132164.99</v>
          </cell>
          <cell r="AM147">
            <v>17322.48</v>
          </cell>
          <cell r="AN147">
            <v>0</v>
          </cell>
          <cell r="AO147">
            <v>21765.709232258752</v>
          </cell>
          <cell r="AP147">
            <v>0</v>
          </cell>
          <cell r="AQ147">
            <v>16922.25</v>
          </cell>
          <cell r="AR147">
            <v>4843.4592322587523</v>
          </cell>
          <cell r="AS147"/>
          <cell r="AT147">
            <v>114842.51</v>
          </cell>
          <cell r="AU147">
            <v>0</v>
          </cell>
          <cell r="AV147">
            <v>170688.79962929187</v>
          </cell>
          <cell r="AW147">
            <v>0</v>
          </cell>
          <cell r="AX147">
            <v>50029.75</v>
          </cell>
          <cell r="AY147">
            <v>120659.04962929187</v>
          </cell>
        </row>
        <row r="148">
          <cell r="A148" t="str">
            <v>100700780B</v>
          </cell>
          <cell r="B148" t="str">
            <v>HARMON MEMORIAL HOSPITAL</v>
          </cell>
          <cell r="C148" t="str">
            <v>No</v>
          </cell>
          <cell r="D148">
            <v>2</v>
          </cell>
          <cell r="E148">
            <v>12</v>
          </cell>
          <cell r="F148">
            <v>371329</v>
          </cell>
          <cell r="G148">
            <v>42917</v>
          </cell>
          <cell r="H148">
            <v>43281</v>
          </cell>
          <cell r="I148">
            <v>1</v>
          </cell>
          <cell r="J148">
            <v>811739</v>
          </cell>
          <cell r="K148">
            <v>865761</v>
          </cell>
          <cell r="L148">
            <v>20156</v>
          </cell>
          <cell r="M148">
            <v>6270379</v>
          </cell>
          <cell r="N148">
            <v>2047418</v>
          </cell>
          <cell r="O148">
            <v>11389468</v>
          </cell>
          <cell r="P148">
            <v>5601540</v>
          </cell>
          <cell r="R148">
            <v>811739</v>
          </cell>
          <cell r="S148">
            <v>865761</v>
          </cell>
          <cell r="T148">
            <v>20156</v>
          </cell>
          <cell r="U148">
            <v>6270379</v>
          </cell>
          <cell r="V148">
            <v>2047418</v>
          </cell>
          <cell r="X148">
            <v>10015453</v>
          </cell>
          <cell r="Y148"/>
          <cell r="Z148">
            <v>11389468</v>
          </cell>
          <cell r="AA148">
            <v>5601540</v>
          </cell>
          <cell r="AB148"/>
          <cell r="AC148">
            <v>10015453</v>
          </cell>
          <cell r="AD148">
            <v>834936.97776226245</v>
          </cell>
          <cell r="AE148">
            <v>4090838.3611403098</v>
          </cell>
          <cell r="AF148">
            <v>1697656</v>
          </cell>
          <cell r="AG148">
            <v>8317797</v>
          </cell>
          <cell r="AH148">
            <v>0</v>
          </cell>
          <cell r="AI148">
            <v>4925775.3389025722</v>
          </cell>
          <cell r="AJ148">
            <v>0</v>
          </cell>
          <cell r="AK148">
            <v>0</v>
          </cell>
          <cell r="AL148">
            <v>271691.26999999996</v>
          </cell>
          <cell r="AM148">
            <v>67913.789999999994</v>
          </cell>
          <cell r="AN148">
            <v>0</v>
          </cell>
          <cell r="AO148">
            <v>112022.47668715462</v>
          </cell>
          <cell r="AP148">
            <v>0</v>
          </cell>
          <cell r="AQ148">
            <v>60611.25</v>
          </cell>
          <cell r="AR148">
            <v>51411.226687154616</v>
          </cell>
          <cell r="AS148"/>
          <cell r="AT148">
            <v>203777.47999999998</v>
          </cell>
          <cell r="AU148">
            <v>0</v>
          </cell>
          <cell r="AV148">
            <v>399089.18499544245</v>
          </cell>
          <cell r="AW148">
            <v>0</v>
          </cell>
          <cell r="AX148">
            <v>188117.75</v>
          </cell>
          <cell r="AY148">
            <v>210971.43499544245</v>
          </cell>
        </row>
        <row r="149">
          <cell r="A149" t="str">
            <v>100699660A</v>
          </cell>
          <cell r="B149" t="str">
            <v>HARPER CO COM HSP</v>
          </cell>
          <cell r="C149" t="str">
            <v>No</v>
          </cell>
          <cell r="D149">
            <v>2</v>
          </cell>
          <cell r="E149">
            <v>12</v>
          </cell>
          <cell r="F149">
            <v>371324</v>
          </cell>
          <cell r="G149">
            <v>43009</v>
          </cell>
          <cell r="H149">
            <v>43373</v>
          </cell>
          <cell r="I149">
            <v>1</v>
          </cell>
          <cell r="J149">
            <v>692868</v>
          </cell>
          <cell r="K149">
            <v>1210602</v>
          </cell>
          <cell r="L149">
            <v>0</v>
          </cell>
          <cell r="M149">
            <v>3426036</v>
          </cell>
          <cell r="N149">
            <v>607423</v>
          </cell>
          <cell r="O149">
            <v>7309273</v>
          </cell>
          <cell r="P149">
            <v>3986182</v>
          </cell>
          <cell r="R149">
            <v>692868</v>
          </cell>
          <cell r="S149">
            <v>1210602</v>
          </cell>
          <cell r="T149">
            <v>0</v>
          </cell>
          <cell r="U149">
            <v>3426036</v>
          </cell>
          <cell r="V149">
            <v>607423</v>
          </cell>
          <cell r="X149">
            <v>5936929</v>
          </cell>
          <cell r="Y149"/>
          <cell r="Z149">
            <v>7309273</v>
          </cell>
          <cell r="AA149">
            <v>3986182</v>
          </cell>
          <cell r="AB149"/>
          <cell r="AC149">
            <v>5936929</v>
          </cell>
          <cell r="AD149">
            <v>1038075.5858400693</v>
          </cell>
          <cell r="AE149">
            <v>2199685.4767277129</v>
          </cell>
          <cell r="AF149">
            <v>1903470</v>
          </cell>
          <cell r="AG149">
            <v>4033459</v>
          </cell>
          <cell r="AH149">
            <v>0</v>
          </cell>
          <cell r="AI149">
            <v>3237761.0625677817</v>
          </cell>
          <cell r="AJ149">
            <v>0</v>
          </cell>
          <cell r="AK149">
            <v>0</v>
          </cell>
          <cell r="AL149">
            <v>65456.090000000011</v>
          </cell>
          <cell r="AM149">
            <v>19264.09</v>
          </cell>
          <cell r="AN149">
            <v>0</v>
          </cell>
          <cell r="AO149">
            <v>4846.1112192585806</v>
          </cell>
          <cell r="AP149">
            <v>0</v>
          </cell>
          <cell r="AQ149">
            <v>626</v>
          </cell>
          <cell r="AR149">
            <v>4220.1112192585806</v>
          </cell>
          <cell r="AS149"/>
          <cell r="AT149">
            <v>46192.000000000007</v>
          </cell>
          <cell r="AU149">
            <v>0</v>
          </cell>
          <cell r="AV149">
            <v>25199.370157907117</v>
          </cell>
          <cell r="AW149">
            <v>0</v>
          </cell>
          <cell r="AX149">
            <v>5467.5</v>
          </cell>
          <cell r="AY149">
            <v>19731.870157907117</v>
          </cell>
        </row>
        <row r="150">
          <cell r="A150" t="str">
            <v>200539880B</v>
          </cell>
          <cell r="B150" t="str">
            <v>HOLDENVILLE GENERAL HOSPITAL</v>
          </cell>
          <cell r="C150" t="str">
            <v>No</v>
          </cell>
          <cell r="D150">
            <v>2</v>
          </cell>
          <cell r="E150">
            <v>12</v>
          </cell>
          <cell r="F150">
            <v>371321</v>
          </cell>
          <cell r="G150">
            <v>42917</v>
          </cell>
          <cell r="H150">
            <v>43281</v>
          </cell>
          <cell r="I150">
            <v>1</v>
          </cell>
          <cell r="J150">
            <v>4275426</v>
          </cell>
          <cell r="K150">
            <v>1880195</v>
          </cell>
          <cell r="L150">
            <v>61198</v>
          </cell>
          <cell r="M150">
            <v>8896776</v>
          </cell>
          <cell r="N150">
            <v>4351524</v>
          </cell>
          <cell r="O150">
            <v>22383970</v>
          </cell>
          <cell r="P150">
            <v>10289620</v>
          </cell>
          <cell r="R150">
            <v>4275426</v>
          </cell>
          <cell r="S150">
            <v>1880195</v>
          </cell>
          <cell r="T150">
            <v>61198</v>
          </cell>
          <cell r="U150">
            <v>8896776</v>
          </cell>
          <cell r="V150">
            <v>4351524</v>
          </cell>
          <cell r="X150">
            <v>19465119</v>
          </cell>
          <cell r="Y150"/>
          <cell r="Z150">
            <v>22383970</v>
          </cell>
          <cell r="AA150">
            <v>10289620</v>
          </cell>
          <cell r="AB150"/>
          <cell r="AC150">
            <v>19465119</v>
          </cell>
          <cell r="AD150">
            <v>2857790.8708231831</v>
          </cell>
          <cell r="AE150">
            <v>6090071.2718074583</v>
          </cell>
          <cell r="AF150">
            <v>6216819</v>
          </cell>
          <cell r="AG150">
            <v>13248300</v>
          </cell>
          <cell r="AH150">
            <v>0</v>
          </cell>
          <cell r="AI150">
            <v>8947862.1426306423</v>
          </cell>
          <cell r="AJ150">
            <v>0</v>
          </cell>
          <cell r="AK150">
            <v>0</v>
          </cell>
          <cell r="AL150">
            <v>605913.66772810754</v>
          </cell>
          <cell r="AM150">
            <v>81846.03</v>
          </cell>
          <cell r="AN150">
            <v>0</v>
          </cell>
          <cell r="AO150">
            <v>9739.7577267841571</v>
          </cell>
          <cell r="AP150">
            <v>0</v>
          </cell>
          <cell r="AQ150">
            <v>0</v>
          </cell>
          <cell r="AR150">
            <v>9739.7577267841571</v>
          </cell>
          <cell r="AS150"/>
          <cell r="AT150">
            <v>524067.63772810751</v>
          </cell>
          <cell r="AU150">
            <v>0</v>
          </cell>
          <cell r="AV150">
            <v>738868.19759246195</v>
          </cell>
          <cell r="AW150">
            <v>0</v>
          </cell>
          <cell r="AX150">
            <v>208695</v>
          </cell>
          <cell r="AY150">
            <v>530173.19759246195</v>
          </cell>
        </row>
        <row r="151">
          <cell r="A151" t="str">
            <v>100699630A</v>
          </cell>
          <cell r="B151" t="str">
            <v>MEMORIAL HOSPITAL OF TEXAS COUNTY</v>
          </cell>
          <cell r="C151" t="str">
            <v>No</v>
          </cell>
          <cell r="D151">
            <v>2</v>
          </cell>
          <cell r="E151">
            <v>12</v>
          </cell>
          <cell r="F151">
            <v>371340</v>
          </cell>
          <cell r="G151" t="e">
            <v>#N/A</v>
          </cell>
          <cell r="H151" t="e">
            <v>#N/A</v>
          </cell>
          <cell r="I151">
            <v>1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X151">
            <v>0</v>
          </cell>
          <cell r="Y151"/>
          <cell r="Z151">
            <v>0</v>
          </cell>
          <cell r="AA151">
            <v>0</v>
          </cell>
          <cell r="AB151"/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486035.35000000009</v>
          </cell>
          <cell r="AM151">
            <v>95143.31</v>
          </cell>
          <cell r="AN151">
            <v>0</v>
          </cell>
          <cell r="AO151">
            <v>752599.6225057299</v>
          </cell>
          <cell r="AP151">
            <v>0</v>
          </cell>
          <cell r="AQ151">
            <v>19734.5</v>
          </cell>
          <cell r="AR151">
            <v>732865.1225057299</v>
          </cell>
          <cell r="AS151"/>
          <cell r="AT151">
            <v>390892.0400000001</v>
          </cell>
          <cell r="AU151">
            <v>0</v>
          </cell>
          <cell r="AV151">
            <v>237240.98309812861</v>
          </cell>
          <cell r="AW151">
            <v>0</v>
          </cell>
          <cell r="AX151">
            <v>73947.5</v>
          </cell>
          <cell r="AY151">
            <v>163293.48309812861</v>
          </cell>
        </row>
        <row r="152">
          <cell r="A152" t="str">
            <v>100699960A</v>
          </cell>
          <cell r="B152" t="str">
            <v>MERCY HEALTH LOVE COUNTY</v>
          </cell>
          <cell r="C152" t="str">
            <v>No</v>
          </cell>
          <cell r="D152">
            <v>2</v>
          </cell>
          <cell r="E152">
            <v>12</v>
          </cell>
          <cell r="F152">
            <v>371306</v>
          </cell>
          <cell r="G152">
            <v>42917</v>
          </cell>
          <cell r="H152">
            <v>43281</v>
          </cell>
          <cell r="I152">
            <v>1</v>
          </cell>
          <cell r="J152">
            <v>2295991</v>
          </cell>
          <cell r="K152">
            <v>4256996</v>
          </cell>
          <cell r="L152">
            <v>169358</v>
          </cell>
          <cell r="M152">
            <v>7665097</v>
          </cell>
          <cell r="N152">
            <v>2637223</v>
          </cell>
          <cell r="O152">
            <v>24211174</v>
          </cell>
          <cell r="P152">
            <v>13799916</v>
          </cell>
          <cell r="R152">
            <v>2295991</v>
          </cell>
          <cell r="S152">
            <v>4256996</v>
          </cell>
          <cell r="T152">
            <v>169358</v>
          </cell>
          <cell r="U152">
            <v>7665097</v>
          </cell>
          <cell r="V152">
            <v>2637223</v>
          </cell>
          <cell r="X152">
            <v>17024665</v>
          </cell>
          <cell r="Y152"/>
          <cell r="Z152">
            <v>24211174</v>
          </cell>
          <cell r="AA152">
            <v>13799916</v>
          </cell>
          <cell r="AB152"/>
          <cell r="AC152">
            <v>17024665</v>
          </cell>
          <cell r="AD152">
            <v>3831610.8224665187</v>
          </cell>
          <cell r="AE152">
            <v>5872129.563197555</v>
          </cell>
          <cell r="AF152">
            <v>6722345</v>
          </cell>
          <cell r="AG152">
            <v>10302320</v>
          </cell>
          <cell r="AH152">
            <v>0</v>
          </cell>
          <cell r="AI152">
            <v>9703740.3856640738</v>
          </cell>
          <cell r="AJ152">
            <v>0</v>
          </cell>
          <cell r="AK152">
            <v>0</v>
          </cell>
          <cell r="AL152">
            <v>425258.46999999799</v>
          </cell>
          <cell r="AM152">
            <v>37091.82</v>
          </cell>
          <cell r="AN152">
            <v>0</v>
          </cell>
          <cell r="AO152">
            <v>13450.248562512706</v>
          </cell>
          <cell r="AP152">
            <v>0</v>
          </cell>
          <cell r="AQ152">
            <v>7293.25</v>
          </cell>
          <cell r="AR152">
            <v>6156.9985625127065</v>
          </cell>
          <cell r="AS152"/>
          <cell r="AT152">
            <v>388166.64999999799</v>
          </cell>
          <cell r="AU152">
            <v>0</v>
          </cell>
          <cell r="AV152">
            <v>840928.42806863249</v>
          </cell>
          <cell r="AW152">
            <v>0</v>
          </cell>
          <cell r="AX152">
            <v>244288</v>
          </cell>
          <cell r="AY152">
            <v>596640.42806863249</v>
          </cell>
        </row>
        <row r="153">
          <cell r="A153" t="str">
            <v>100700250A</v>
          </cell>
          <cell r="B153" t="str">
            <v>OKEENE MUN HSP</v>
          </cell>
          <cell r="C153" t="str">
            <v>No</v>
          </cell>
          <cell r="D153">
            <v>2</v>
          </cell>
          <cell r="E153">
            <v>12</v>
          </cell>
          <cell r="F153">
            <v>371327</v>
          </cell>
          <cell r="G153">
            <v>42917</v>
          </cell>
          <cell r="H153">
            <v>43281</v>
          </cell>
          <cell r="I153">
            <v>1</v>
          </cell>
          <cell r="J153">
            <v>583369</v>
          </cell>
          <cell r="K153">
            <v>834116</v>
          </cell>
          <cell r="L153">
            <v>18407</v>
          </cell>
          <cell r="M153">
            <v>3202342</v>
          </cell>
          <cell r="N153">
            <v>2939142</v>
          </cell>
          <cell r="O153">
            <v>7577376</v>
          </cell>
          <cell r="P153">
            <v>5694352</v>
          </cell>
          <cell r="R153">
            <v>583369</v>
          </cell>
          <cell r="S153">
            <v>834116</v>
          </cell>
          <cell r="T153">
            <v>18407</v>
          </cell>
          <cell r="U153">
            <v>3202342</v>
          </cell>
          <cell r="V153">
            <v>2939142</v>
          </cell>
          <cell r="X153">
            <v>7577376</v>
          </cell>
          <cell r="Y153"/>
          <cell r="Z153">
            <v>7577376</v>
          </cell>
          <cell r="AA153">
            <v>5694352</v>
          </cell>
          <cell r="AB153"/>
          <cell r="AC153">
            <v>7577376</v>
          </cell>
          <cell r="AD153">
            <v>1079064.1089981545</v>
          </cell>
          <cell r="AE153">
            <v>4615287.8910018457</v>
          </cell>
          <cell r="AF153">
            <v>1435892</v>
          </cell>
          <cell r="AG153">
            <v>6141484</v>
          </cell>
          <cell r="AH153">
            <v>0</v>
          </cell>
          <cell r="AI153">
            <v>5694352</v>
          </cell>
          <cell r="AJ153">
            <v>0</v>
          </cell>
          <cell r="AK153">
            <v>0</v>
          </cell>
          <cell r="AL153">
            <v>132109.13999999998</v>
          </cell>
          <cell r="AM153">
            <v>26803.54</v>
          </cell>
          <cell r="AN153">
            <v>0</v>
          </cell>
          <cell r="AO153">
            <v>44314.883767957552</v>
          </cell>
          <cell r="AP153">
            <v>0</v>
          </cell>
          <cell r="AQ153">
            <v>5838.5</v>
          </cell>
          <cell r="AR153">
            <v>38476.383767957552</v>
          </cell>
          <cell r="AS153"/>
          <cell r="AT153">
            <v>105305.59999999999</v>
          </cell>
          <cell r="AU153">
            <v>0</v>
          </cell>
          <cell r="AV153">
            <v>215042.02269542989</v>
          </cell>
          <cell r="AW153">
            <v>0</v>
          </cell>
          <cell r="AX153">
            <v>41780</v>
          </cell>
          <cell r="AY153">
            <v>173262.02269542989</v>
          </cell>
        </row>
        <row r="154">
          <cell r="A154" t="str">
            <v>100690120A</v>
          </cell>
          <cell r="B154" t="str">
            <v>PAWHUSKA HSP INC</v>
          </cell>
          <cell r="C154" t="str">
            <v>No</v>
          </cell>
          <cell r="D154">
            <v>2</v>
          </cell>
          <cell r="E154">
            <v>12</v>
          </cell>
          <cell r="F154">
            <v>371309</v>
          </cell>
          <cell r="G154">
            <v>43009</v>
          </cell>
          <cell r="H154">
            <v>43373</v>
          </cell>
          <cell r="I154">
            <v>1</v>
          </cell>
          <cell r="J154">
            <v>2682219</v>
          </cell>
          <cell r="K154">
            <v>8030182</v>
          </cell>
          <cell r="L154">
            <v>0</v>
          </cell>
          <cell r="M154">
            <v>3159063</v>
          </cell>
          <cell r="N154">
            <v>4365471</v>
          </cell>
          <cell r="O154">
            <v>18236935</v>
          </cell>
          <cell r="P154">
            <v>11630334</v>
          </cell>
          <cell r="R154">
            <v>2682219</v>
          </cell>
          <cell r="S154">
            <v>8030182</v>
          </cell>
          <cell r="T154">
            <v>0</v>
          </cell>
          <cell r="U154">
            <v>3159063</v>
          </cell>
          <cell r="V154">
            <v>4365471</v>
          </cell>
          <cell r="X154">
            <v>18236935</v>
          </cell>
          <cell r="Y154"/>
          <cell r="Z154">
            <v>18236935</v>
          </cell>
          <cell r="AA154">
            <v>11630334</v>
          </cell>
          <cell r="AB154"/>
          <cell r="AC154">
            <v>18236935</v>
          </cell>
          <cell r="AD154">
            <v>6831674.3779551778</v>
          </cell>
          <cell r="AE154">
            <v>4798659.6220448222</v>
          </cell>
          <cell r="AF154">
            <v>10712401</v>
          </cell>
          <cell r="AG154">
            <v>7524534</v>
          </cell>
          <cell r="AH154">
            <v>0</v>
          </cell>
          <cell r="AI154">
            <v>11630334</v>
          </cell>
          <cell r="AJ154">
            <v>0</v>
          </cell>
          <cell r="AK154">
            <v>0</v>
          </cell>
          <cell r="AL154">
            <v>198930.68000000002</v>
          </cell>
          <cell r="AM154">
            <v>14270.88</v>
          </cell>
          <cell r="AN154">
            <v>0</v>
          </cell>
          <cell r="AO154">
            <v>24852.932909532774</v>
          </cell>
          <cell r="AP154">
            <v>0</v>
          </cell>
          <cell r="AQ154">
            <v>3666.75</v>
          </cell>
          <cell r="AR154">
            <v>21186.182909532774</v>
          </cell>
          <cell r="AS154"/>
          <cell r="AT154">
            <v>184659.80000000002</v>
          </cell>
          <cell r="AU154">
            <v>0</v>
          </cell>
          <cell r="AV154">
            <v>277915.97611170547</v>
          </cell>
          <cell r="AW154">
            <v>0</v>
          </cell>
          <cell r="AX154">
            <v>46760.75</v>
          </cell>
          <cell r="AY154">
            <v>231155.22611170547</v>
          </cell>
        </row>
        <row r="155">
          <cell r="A155" t="str">
            <v>100699820A</v>
          </cell>
          <cell r="B155" t="str">
            <v>ROGER MILLS MEMORIAL HOSPITAL</v>
          </cell>
          <cell r="C155" t="str">
            <v>No</v>
          </cell>
          <cell r="D155">
            <v>2</v>
          </cell>
          <cell r="E155">
            <v>12</v>
          </cell>
          <cell r="F155">
            <v>371303</v>
          </cell>
          <cell r="G155">
            <v>42856</v>
          </cell>
          <cell r="H155">
            <v>43220</v>
          </cell>
          <cell r="I155">
            <v>1</v>
          </cell>
          <cell r="J155">
            <v>213750</v>
          </cell>
          <cell r="K155">
            <v>1146649</v>
          </cell>
          <cell r="L155">
            <v>0</v>
          </cell>
          <cell r="M155">
            <v>2031338</v>
          </cell>
          <cell r="N155">
            <v>987790</v>
          </cell>
          <cell r="O155">
            <v>5081697</v>
          </cell>
          <cell r="P155">
            <v>3053939</v>
          </cell>
          <cell r="R155">
            <v>213750</v>
          </cell>
          <cell r="S155">
            <v>1146649</v>
          </cell>
          <cell r="T155">
            <v>0</v>
          </cell>
          <cell r="U155">
            <v>2031338</v>
          </cell>
          <cell r="V155">
            <v>987790</v>
          </cell>
          <cell r="X155">
            <v>4379527</v>
          </cell>
          <cell r="Y155"/>
          <cell r="Z155">
            <v>5081697</v>
          </cell>
          <cell r="AA155">
            <v>3053939</v>
          </cell>
          <cell r="AB155"/>
          <cell r="AC155">
            <v>4379527</v>
          </cell>
          <cell r="AD155">
            <v>817556.72596398415</v>
          </cell>
          <cell r="AE155">
            <v>1814400.3361853333</v>
          </cell>
          <cell r="AF155">
            <v>1360399</v>
          </cell>
          <cell r="AG155">
            <v>3019128</v>
          </cell>
          <cell r="AH155">
            <v>0</v>
          </cell>
          <cell r="AI155">
            <v>2631957.0621493175</v>
          </cell>
          <cell r="AJ155">
            <v>0</v>
          </cell>
          <cell r="AK155">
            <v>0</v>
          </cell>
          <cell r="AL155">
            <v>111751.6395864081</v>
          </cell>
          <cell r="AM155">
            <v>15553.82</v>
          </cell>
          <cell r="AN155">
            <v>0</v>
          </cell>
          <cell r="AO155">
            <v>8466.1908142597931</v>
          </cell>
          <cell r="AP155">
            <v>0</v>
          </cell>
          <cell r="AQ155">
            <v>4544.25</v>
          </cell>
          <cell r="AR155">
            <v>3921.9408142597931</v>
          </cell>
          <cell r="AS155"/>
          <cell r="AT155">
            <v>96197.819586408092</v>
          </cell>
          <cell r="AU155">
            <v>0</v>
          </cell>
          <cell r="AV155">
            <v>251042.8635241217</v>
          </cell>
          <cell r="AW155">
            <v>0</v>
          </cell>
          <cell r="AX155">
            <v>50997</v>
          </cell>
          <cell r="AY155">
            <v>200045.8635241217</v>
          </cell>
        </row>
        <row r="156">
          <cell r="A156" t="str">
            <v>100700450A</v>
          </cell>
          <cell r="B156" t="str">
            <v>SEILING MUNICIPAL HOSPITAL</v>
          </cell>
          <cell r="C156" t="str">
            <v>No</v>
          </cell>
          <cell r="D156">
            <v>2</v>
          </cell>
          <cell r="E156">
            <v>12</v>
          </cell>
          <cell r="F156">
            <v>371332</v>
          </cell>
          <cell r="G156">
            <v>42917</v>
          </cell>
          <cell r="H156">
            <v>43281</v>
          </cell>
          <cell r="I156">
            <v>1</v>
          </cell>
          <cell r="J156">
            <v>2825572</v>
          </cell>
          <cell r="K156">
            <v>0</v>
          </cell>
          <cell r="L156">
            <v>0</v>
          </cell>
          <cell r="M156">
            <v>0</v>
          </cell>
          <cell r="N156">
            <v>4454313</v>
          </cell>
          <cell r="O156">
            <v>7792738</v>
          </cell>
          <cell r="P156">
            <v>5059954</v>
          </cell>
          <cell r="R156">
            <v>2825572</v>
          </cell>
          <cell r="S156">
            <v>0</v>
          </cell>
          <cell r="T156">
            <v>0</v>
          </cell>
          <cell r="U156">
            <v>0</v>
          </cell>
          <cell r="V156">
            <v>4454313</v>
          </cell>
          <cell r="X156">
            <v>7279885</v>
          </cell>
          <cell r="Y156"/>
          <cell r="Z156">
            <v>7792738</v>
          </cell>
          <cell r="AA156">
            <v>5059954</v>
          </cell>
          <cell r="AB156"/>
          <cell r="AC156">
            <v>7279885</v>
          </cell>
          <cell r="AD156">
            <v>1834690.7522988713</v>
          </cell>
          <cell r="AE156">
            <v>2892259.2908425769</v>
          </cell>
          <cell r="AF156">
            <v>2825572</v>
          </cell>
          <cell r="AG156">
            <v>4454313</v>
          </cell>
          <cell r="AH156">
            <v>0</v>
          </cell>
          <cell r="AI156">
            <v>4726950.0431414479</v>
          </cell>
          <cell r="AJ156">
            <v>0</v>
          </cell>
          <cell r="AK156">
            <v>0</v>
          </cell>
          <cell r="AL156">
            <v>66756.702903315643</v>
          </cell>
          <cell r="AM156">
            <v>0</v>
          </cell>
          <cell r="AN156">
            <v>0</v>
          </cell>
          <cell r="AO156">
            <v>12171.15992029146</v>
          </cell>
          <cell r="AP156">
            <v>0</v>
          </cell>
          <cell r="AQ156">
            <v>0</v>
          </cell>
          <cell r="AR156">
            <v>12171.15992029146</v>
          </cell>
          <cell r="AS156"/>
          <cell r="AT156">
            <v>66756.702903315643</v>
          </cell>
          <cell r="AU156">
            <v>0</v>
          </cell>
          <cell r="AV156">
            <v>130180.84269956066</v>
          </cell>
          <cell r="AW156">
            <v>0</v>
          </cell>
          <cell r="AX156">
            <v>38535</v>
          </cell>
          <cell r="AY156">
            <v>91645.842699560657</v>
          </cell>
        </row>
        <row r="157">
          <cell r="A157" t="str">
            <v>100699830A</v>
          </cell>
          <cell r="B157" t="str">
            <v>SHARE MEMORIAL HOSPITAL</v>
          </cell>
          <cell r="C157" t="str">
            <v>No</v>
          </cell>
          <cell r="D157">
            <v>2</v>
          </cell>
          <cell r="E157">
            <v>12</v>
          </cell>
          <cell r="F157">
            <v>370080</v>
          </cell>
          <cell r="G157">
            <v>42917</v>
          </cell>
          <cell r="H157">
            <v>43293</v>
          </cell>
          <cell r="I157">
            <v>0.96816976127320953</v>
          </cell>
          <cell r="J157">
            <v>6628868</v>
          </cell>
          <cell r="K157">
            <v>1872623</v>
          </cell>
          <cell r="L157">
            <v>0</v>
          </cell>
          <cell r="M157">
            <v>12105950</v>
          </cell>
          <cell r="N157">
            <v>4454566</v>
          </cell>
          <cell r="O157">
            <v>27257682</v>
          </cell>
          <cell r="P157">
            <v>12293883</v>
          </cell>
          <cell r="R157">
            <v>6417869.5490716184</v>
          </cell>
          <cell r="S157">
            <v>1813016.9628647214</v>
          </cell>
          <cell r="T157">
            <v>0</v>
          </cell>
          <cell r="U157">
            <v>11720614.721485412</v>
          </cell>
          <cell r="V157">
            <v>4312776.1007957561</v>
          </cell>
          <cell r="X157">
            <v>24264277.334217507</v>
          </cell>
          <cell r="Y157"/>
          <cell r="Z157">
            <v>26390063.47480106</v>
          </cell>
          <cell r="AA157">
            <v>11902565.769230768</v>
          </cell>
          <cell r="AB157"/>
          <cell r="AC157">
            <v>24264277.334217507</v>
          </cell>
          <cell r="AD157">
            <v>3712331.6562290019</v>
          </cell>
          <cell r="AE157">
            <v>7231452.4346713871</v>
          </cell>
          <cell r="AF157">
            <v>8230886.5119363395</v>
          </cell>
          <cell r="AG157">
            <v>16033390.822281167</v>
          </cell>
          <cell r="AH157">
            <v>0</v>
          </cell>
          <cell r="AI157">
            <v>10943784.090900389</v>
          </cell>
          <cell r="AJ157">
            <v>0</v>
          </cell>
          <cell r="AK157">
            <v>0</v>
          </cell>
          <cell r="AL157">
            <v>219173.26</v>
          </cell>
          <cell r="AM157">
            <v>23888.400000000001</v>
          </cell>
          <cell r="AN157">
            <v>0</v>
          </cell>
          <cell r="AO157">
            <v>17430.420784113998</v>
          </cell>
          <cell r="AP157">
            <v>0</v>
          </cell>
          <cell r="AQ157">
            <v>439.25</v>
          </cell>
          <cell r="AR157">
            <v>16991.170784113998</v>
          </cell>
          <cell r="AS157"/>
          <cell r="AT157">
            <v>195284.86000000002</v>
          </cell>
          <cell r="AU157">
            <v>0</v>
          </cell>
          <cell r="AV157">
            <v>64621.943345596126</v>
          </cell>
          <cell r="AW157">
            <v>0</v>
          </cell>
          <cell r="AX157">
            <v>22424.75</v>
          </cell>
          <cell r="AY157">
            <v>42197.193345596126</v>
          </cell>
        </row>
        <row r="158">
          <cell r="A158" t="str">
            <v>100699870E</v>
          </cell>
          <cell r="B158" t="str">
            <v>WEATHERFORD HOSPITAL AUTHORITY</v>
          </cell>
          <cell r="C158" t="str">
            <v>No</v>
          </cell>
          <cell r="D158">
            <v>2</v>
          </cell>
          <cell r="E158">
            <v>12</v>
          </cell>
          <cell r="F158">
            <v>371323</v>
          </cell>
          <cell r="G158">
            <v>43009</v>
          </cell>
          <cell r="H158">
            <v>43373</v>
          </cell>
          <cell r="I158">
            <v>1</v>
          </cell>
          <cell r="J158">
            <v>1582090</v>
          </cell>
          <cell r="K158">
            <v>4113178</v>
          </cell>
          <cell r="L158">
            <v>89705</v>
          </cell>
          <cell r="M158">
            <v>22160835</v>
          </cell>
          <cell r="N158">
            <v>10841333</v>
          </cell>
          <cell r="O158">
            <v>38787895</v>
          </cell>
          <cell r="P158">
            <v>18827549</v>
          </cell>
          <cell r="R158">
            <v>1582090</v>
          </cell>
          <cell r="S158">
            <v>4113178</v>
          </cell>
          <cell r="T158">
            <v>89705</v>
          </cell>
          <cell r="U158">
            <v>22160835</v>
          </cell>
          <cell r="V158">
            <v>10841333</v>
          </cell>
          <cell r="X158">
            <v>38787141</v>
          </cell>
          <cell r="Y158"/>
          <cell r="Z158">
            <v>38787895</v>
          </cell>
          <cell r="AA158">
            <v>18827549</v>
          </cell>
          <cell r="AB158"/>
          <cell r="AC158">
            <v>38787141</v>
          </cell>
          <cell r="AD158">
            <v>2808011.690791083</v>
          </cell>
          <cell r="AE158">
            <v>16019171.319460155</v>
          </cell>
          <cell r="AF158">
            <v>5784973</v>
          </cell>
          <cell r="AG158">
            <v>33002168</v>
          </cell>
          <cell r="AH158">
            <v>0</v>
          </cell>
          <cell r="AI158">
            <v>18827183.010251239</v>
          </cell>
          <cell r="AJ158">
            <v>0</v>
          </cell>
          <cell r="AK158">
            <v>0</v>
          </cell>
          <cell r="AL158">
            <v>1546491.39802004</v>
          </cell>
          <cell r="AM158">
            <v>457260.99000000005</v>
          </cell>
          <cell r="AN158">
            <v>0</v>
          </cell>
          <cell r="AO158">
            <v>730863.26423769828</v>
          </cell>
          <cell r="AP158">
            <v>0</v>
          </cell>
          <cell r="AQ158">
            <v>176609.5</v>
          </cell>
          <cell r="AR158">
            <v>554253.76423769828</v>
          </cell>
          <cell r="AS158"/>
          <cell r="AT158">
            <v>1089230.40802004</v>
          </cell>
          <cell r="AU158">
            <v>0</v>
          </cell>
          <cell r="AV158">
            <v>340379.42634141323</v>
          </cell>
          <cell r="AW158">
            <v>0</v>
          </cell>
          <cell r="AX158">
            <v>87497</v>
          </cell>
          <cell r="AY158">
            <v>252882.42634141323</v>
          </cell>
        </row>
        <row r="159">
          <cell r="A159"/>
          <cell r="C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R159"/>
          <cell r="Y159"/>
          <cell r="AB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</row>
        <row r="160">
          <cell r="A160"/>
          <cell r="B160" t="str">
            <v>NSGO and Public Excluded</v>
          </cell>
          <cell r="C160"/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</row>
        <row r="161">
          <cell r="A161" t="str">
            <v>100818200B</v>
          </cell>
          <cell r="B161" t="str">
            <v>LINDSAY MUNICIPAL HOSPITAL</v>
          </cell>
          <cell r="C161" t="str">
            <v>Yes</v>
          </cell>
          <cell r="D161">
            <v>2</v>
          </cell>
          <cell r="E161">
            <v>12</v>
          </cell>
          <cell r="F161">
            <v>370214</v>
          </cell>
          <cell r="G161">
            <v>42917</v>
          </cell>
          <cell r="H161">
            <v>43281</v>
          </cell>
          <cell r="I161">
            <v>1</v>
          </cell>
          <cell r="J161">
            <v>2581991</v>
          </cell>
          <cell r="K161">
            <v>5417356</v>
          </cell>
          <cell r="L161">
            <v>0</v>
          </cell>
          <cell r="M161">
            <v>3673115</v>
          </cell>
          <cell r="N161">
            <v>1742473</v>
          </cell>
          <cell r="O161">
            <v>13414935</v>
          </cell>
          <cell r="P161">
            <v>13363452</v>
          </cell>
          <cell r="R161">
            <v>2581991</v>
          </cell>
          <cell r="S161">
            <v>5417356</v>
          </cell>
          <cell r="T161">
            <v>0</v>
          </cell>
          <cell r="U161">
            <v>3673115</v>
          </cell>
          <cell r="V161">
            <v>1742473</v>
          </cell>
          <cell r="X161">
            <v>13414935</v>
          </cell>
          <cell r="Y161"/>
          <cell r="Z161">
            <v>13414935</v>
          </cell>
          <cell r="AA161">
            <v>13363452</v>
          </cell>
          <cell r="AB161"/>
          <cell r="AC161">
            <v>13414935</v>
          </cell>
          <cell r="AD161">
            <v>7968647.6055116188</v>
          </cell>
          <cell r="AE161">
            <v>5394804.3944883812</v>
          </cell>
          <cell r="AF161">
            <v>7999347</v>
          </cell>
          <cell r="AG161">
            <v>5415588</v>
          </cell>
          <cell r="AH161">
            <v>0</v>
          </cell>
          <cell r="AI161">
            <v>13363452</v>
          </cell>
          <cell r="AJ161">
            <v>0</v>
          </cell>
          <cell r="AK161">
            <v>0</v>
          </cell>
          <cell r="AL161">
            <v>1651996.02415028</v>
          </cell>
          <cell r="AM161">
            <v>1448043.9153750001</v>
          </cell>
          <cell r="AN161">
            <v>0</v>
          </cell>
          <cell r="AO161">
            <v>7118862.2804886457</v>
          </cell>
          <cell r="AP161">
            <v>0</v>
          </cell>
          <cell r="AQ161">
            <v>0</v>
          </cell>
          <cell r="AR161">
            <v>7118862.2804886457</v>
          </cell>
          <cell r="AS161"/>
          <cell r="AT161">
            <v>203952.10877527992</v>
          </cell>
          <cell r="AU161">
            <v>0</v>
          </cell>
          <cell r="AV161">
            <v>127909.9719573711</v>
          </cell>
          <cell r="AW161">
            <v>0</v>
          </cell>
          <cell r="AX161">
            <v>0</v>
          </cell>
          <cell r="AY161">
            <v>127909.9719573711</v>
          </cell>
        </row>
        <row r="162">
          <cell r="A162"/>
          <cell r="C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R162"/>
          <cell r="Y162"/>
          <cell r="AB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</row>
        <row r="163">
          <cell r="A163"/>
          <cell r="C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R163"/>
          <cell r="Y163"/>
          <cell r="AB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</row>
        <row r="164">
          <cell r="A164"/>
          <cell r="F164"/>
          <cell r="G164"/>
          <cell r="H164"/>
          <cell r="J164"/>
          <cell r="K164"/>
          <cell r="L164"/>
          <cell r="M164"/>
          <cell r="N164"/>
          <cell r="O164"/>
          <cell r="P164"/>
          <cell r="R164"/>
          <cell r="Y164"/>
          <cell r="AB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</row>
        <row r="165">
          <cell r="A165"/>
          <cell r="F165"/>
          <cell r="G165"/>
          <cell r="H165"/>
          <cell r="J165"/>
          <cell r="K165"/>
          <cell r="L165"/>
          <cell r="M165"/>
          <cell r="N165"/>
          <cell r="O165"/>
          <cell r="P165"/>
          <cell r="R165"/>
          <cell r="Y165"/>
          <cell r="AB165"/>
          <cell r="AJ165">
            <v>24427313.802374456</v>
          </cell>
          <cell r="AK165"/>
          <cell r="AL165"/>
          <cell r="AM165">
            <v>37888704.544249997</v>
          </cell>
          <cell r="AN165">
            <v>1</v>
          </cell>
          <cell r="AO165">
            <v>66477448.129926689</v>
          </cell>
          <cell r="AP165">
            <v>12883108.09</v>
          </cell>
          <cell r="AQ165">
            <v>584178.25</v>
          </cell>
          <cell r="AR165">
            <v>53010161.789926708</v>
          </cell>
          <cell r="AS165"/>
          <cell r="AT165">
            <v>54641488.145810254</v>
          </cell>
          <cell r="AU165">
            <v>1</v>
          </cell>
          <cell r="AV165">
            <v>23564317.874646898</v>
          </cell>
          <cell r="AW165">
            <v>4123851.75</v>
          </cell>
          <cell r="AX165">
            <v>2302370.25</v>
          </cell>
          <cell r="AY165">
            <v>17138095.874646898</v>
          </cell>
        </row>
        <row r="166">
          <cell r="A166"/>
          <cell r="F166"/>
          <cell r="G166"/>
          <cell r="H166"/>
          <cell r="J166"/>
          <cell r="K166"/>
          <cell r="L166"/>
          <cell r="M166"/>
          <cell r="N166"/>
          <cell r="O166"/>
          <cell r="P166"/>
          <cell r="R166"/>
          <cell r="Y166"/>
          <cell r="AB166"/>
          <cell r="AJ166">
            <v>167302325.10782534</v>
          </cell>
          <cell r="AK166"/>
          <cell r="AL166"/>
          <cell r="AM166">
            <v>41483244.789625011</v>
          </cell>
          <cell r="AN166"/>
          <cell r="AO166"/>
          <cell r="AP166"/>
          <cell r="AQ166"/>
          <cell r="AR166"/>
          <cell r="AS166"/>
          <cell r="AT166">
            <v>62698223.163034618</v>
          </cell>
          <cell r="AV166"/>
          <cell r="AY166"/>
        </row>
        <row r="167">
          <cell r="A167"/>
          <cell r="F167"/>
          <cell r="G167"/>
          <cell r="H167"/>
          <cell r="J167"/>
          <cell r="K167"/>
          <cell r="L167"/>
          <cell r="M167"/>
          <cell r="N167"/>
          <cell r="O167"/>
          <cell r="P167"/>
          <cell r="R167"/>
          <cell r="Y167"/>
          <cell r="AB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V167"/>
          <cell r="AY167"/>
        </row>
        <row r="168">
          <cell r="A168"/>
          <cell r="F168"/>
          <cell r="G168"/>
          <cell r="H168"/>
          <cell r="J168"/>
          <cell r="K168"/>
          <cell r="L168"/>
          <cell r="M168"/>
          <cell r="N168"/>
          <cell r="O168"/>
          <cell r="P168"/>
          <cell r="R168"/>
          <cell r="Y168"/>
          <cell r="AB168"/>
          <cell r="AJ168"/>
          <cell r="AK168"/>
          <cell r="AL168"/>
          <cell r="AM168"/>
          <cell r="AN168" t="str">
            <v>Inpatient NSGO Pool</v>
          </cell>
          <cell r="AO168"/>
          <cell r="AP168">
            <v>12883108.082537599</v>
          </cell>
          <cell r="AQ168"/>
          <cell r="AR168"/>
          <cell r="AS168"/>
          <cell r="AT168"/>
          <cell r="AU168" t="str">
            <v>Outpatient NSGO Pool</v>
          </cell>
          <cell r="AV168"/>
          <cell r="AW168">
            <v>4123851.7605408179</v>
          </cell>
          <cell r="AX168"/>
          <cell r="AY168"/>
        </row>
        <row r="169">
          <cell r="A169"/>
          <cell r="F169"/>
          <cell r="G169"/>
          <cell r="H169"/>
          <cell r="J169"/>
          <cell r="K169"/>
          <cell r="L169"/>
          <cell r="M169"/>
          <cell r="N169"/>
          <cell r="O169"/>
          <cell r="P169"/>
          <cell r="R169"/>
          <cell r="Y169"/>
          <cell r="AB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V169"/>
          <cell r="AY169"/>
        </row>
        <row r="170">
          <cell r="A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X170"/>
          <cell r="Y170"/>
          <cell r="AA170"/>
          <cell r="AB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U170"/>
          <cell r="AX170"/>
        </row>
        <row r="171">
          <cell r="A171"/>
          <cell r="F171"/>
          <cell r="G171"/>
          <cell r="H171"/>
          <cell r="J171"/>
          <cell r="K171"/>
          <cell r="L171"/>
          <cell r="M171"/>
          <cell r="N171"/>
          <cell r="O171"/>
          <cell r="P171"/>
          <cell r="R171"/>
          <cell r="Y171"/>
          <cell r="AB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V171"/>
          <cell r="AY171"/>
        </row>
        <row r="172">
          <cell r="A172"/>
          <cell r="F172"/>
          <cell r="G172"/>
          <cell r="H172"/>
          <cell r="J172"/>
          <cell r="K172"/>
          <cell r="L172"/>
          <cell r="M172"/>
          <cell r="N172"/>
          <cell r="O172"/>
          <cell r="P172"/>
          <cell r="R172"/>
          <cell r="Y172"/>
          <cell r="AB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V172"/>
          <cell r="AY172"/>
        </row>
        <row r="173">
          <cell r="A173"/>
          <cell r="F173"/>
          <cell r="G173"/>
          <cell r="H173"/>
          <cell r="J173"/>
          <cell r="K173"/>
          <cell r="L173"/>
          <cell r="M173"/>
          <cell r="N173"/>
          <cell r="O173"/>
          <cell r="P173"/>
          <cell r="R173"/>
          <cell r="Y173"/>
          <cell r="AB173"/>
          <cell r="AK173"/>
          <cell r="AL173" t="str">
            <v>Totals</v>
          </cell>
          <cell r="AM173">
            <v>418837071.72862524</v>
          </cell>
          <cell r="AN173"/>
          <cell r="AO173">
            <v>477703915.29820603</v>
          </cell>
          <cell r="AP173">
            <v>93330400.900000006</v>
          </cell>
          <cell r="AQ173">
            <v>961889.75</v>
          </cell>
          <cell r="AR173">
            <v>383411624.64820611</v>
          </cell>
          <cell r="AS173"/>
          <cell r="AT173">
            <v>373622464.01770371</v>
          </cell>
          <cell r="AU173"/>
          <cell r="AV173">
            <v>105191622.79020762</v>
          </cell>
          <cell r="AW173">
            <v>19982057.759999998</v>
          </cell>
          <cell r="AX173">
            <v>5187168.75</v>
          </cell>
          <cell r="AY173">
            <v>80022396.280207619</v>
          </cell>
        </row>
        <row r="177">
          <cell r="AN177" t="str">
            <v>Total New Inpatient Payments</v>
          </cell>
          <cell r="AO177"/>
          <cell r="AP177">
            <v>94292290.650000006</v>
          </cell>
          <cell r="AU177" t="str">
            <v>Total New Outpatient Payments</v>
          </cell>
          <cell r="AV177"/>
          <cell r="AW177">
            <v>25169226.509999998</v>
          </cell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R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V184"/>
          <cell r="A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R185"/>
          <cell r="AJ185"/>
          <cell r="AK185"/>
          <cell r="AL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R186"/>
          <cell r="AJ186"/>
          <cell r="AK186"/>
          <cell r="AL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R187"/>
          <cell r="AJ187"/>
          <cell r="AK187"/>
          <cell r="AL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R188"/>
          <cell r="AJ188"/>
          <cell r="AK188"/>
          <cell r="AL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R189"/>
          <cell r="AJ189"/>
          <cell r="AK189"/>
          <cell r="AL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R190"/>
          <cell r="AJ190"/>
          <cell r="AK190"/>
          <cell r="AL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R191"/>
          <cell r="AJ191"/>
          <cell r="AK191"/>
          <cell r="AL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R192"/>
          <cell r="AJ192"/>
          <cell r="AK192"/>
          <cell r="AL192"/>
        </row>
        <row r="193">
          <cell r="J193"/>
          <cell r="K193"/>
          <cell r="L193"/>
          <cell r="M193"/>
          <cell r="N193"/>
          <cell r="O193"/>
          <cell r="P193"/>
          <cell r="R193"/>
          <cell r="AJ193"/>
          <cell r="AK193"/>
          <cell r="AL193"/>
        </row>
        <row r="194">
          <cell r="J194"/>
          <cell r="K194"/>
          <cell r="L194"/>
          <cell r="R194"/>
          <cell r="AJ194"/>
          <cell r="AK194"/>
          <cell r="AL194"/>
        </row>
        <row r="195">
          <cell r="J195"/>
          <cell r="K195"/>
          <cell r="L195"/>
          <cell r="R195"/>
        </row>
        <row r="196">
          <cell r="J196"/>
          <cell r="K196"/>
          <cell r="L196"/>
          <cell r="R196"/>
        </row>
        <row r="197">
          <cell r="J197"/>
          <cell r="K197"/>
          <cell r="L197"/>
          <cell r="R197"/>
        </row>
        <row r="198">
          <cell r="J198"/>
          <cell r="K198"/>
          <cell r="L198"/>
          <cell r="R198"/>
        </row>
        <row r="199">
          <cell r="J199"/>
          <cell r="K199"/>
          <cell r="L199"/>
          <cell r="R199"/>
        </row>
        <row r="200">
          <cell r="J200"/>
          <cell r="K200"/>
          <cell r="L200"/>
          <cell r="R200"/>
        </row>
        <row r="201">
          <cell r="J201"/>
          <cell r="K201"/>
          <cell r="L201"/>
          <cell r="R201"/>
        </row>
        <row r="202">
          <cell r="J202"/>
          <cell r="K202"/>
          <cell r="L202"/>
          <cell r="R202"/>
        </row>
        <row r="203">
          <cell r="J203"/>
          <cell r="K203"/>
          <cell r="L203"/>
          <cell r="R203"/>
        </row>
        <row r="204">
          <cell r="A204"/>
          <cell r="B204"/>
          <cell r="C204"/>
          <cell r="D204"/>
          <cell r="E204"/>
          <cell r="F204"/>
          <cell r="G204"/>
          <cell r="H204"/>
          <cell r="I204"/>
          <cell r="M204"/>
          <cell r="N204"/>
          <cell r="O204"/>
          <cell r="P204"/>
          <cell r="Q204"/>
          <cell r="Y204"/>
          <cell r="AB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</row>
        <row r="205">
          <cell r="A205"/>
          <cell r="B205"/>
          <cell r="C205"/>
          <cell r="D205"/>
          <cell r="E205"/>
          <cell r="F205"/>
          <cell r="G205"/>
          <cell r="H205"/>
          <cell r="I205"/>
          <cell r="M205"/>
          <cell r="N205"/>
          <cell r="O205"/>
          <cell r="P205"/>
          <cell r="Q205"/>
          <cell r="Y205"/>
          <cell r="AB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</row>
        <row r="206">
          <cell r="A206"/>
          <cell r="B206"/>
          <cell r="C206"/>
          <cell r="D206"/>
          <cell r="E206"/>
          <cell r="F206"/>
          <cell r="G206"/>
          <cell r="H206"/>
          <cell r="I206"/>
          <cell r="M206"/>
          <cell r="N206"/>
          <cell r="O206"/>
          <cell r="P206"/>
          <cell r="Q206"/>
          <cell r="Y206"/>
          <cell r="AB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</row>
        <row r="207">
          <cell r="A207"/>
          <cell r="B207"/>
          <cell r="C207"/>
          <cell r="D207"/>
          <cell r="E207"/>
          <cell r="F207"/>
          <cell r="G207"/>
          <cell r="H207"/>
          <cell r="I207"/>
          <cell r="M207"/>
          <cell r="N207"/>
          <cell r="O207"/>
          <cell r="P207"/>
          <cell r="Q207"/>
          <cell r="Y207"/>
          <cell r="AB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</row>
        <row r="208">
          <cell r="A208"/>
          <cell r="B208"/>
          <cell r="C208"/>
          <cell r="D208"/>
          <cell r="E208"/>
          <cell r="F208"/>
          <cell r="G208"/>
          <cell r="H208"/>
          <cell r="I208"/>
          <cell r="M208"/>
          <cell r="N208"/>
          <cell r="O208"/>
          <cell r="P208"/>
          <cell r="Q208"/>
          <cell r="Y208"/>
          <cell r="AB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</row>
        <row r="209">
          <cell r="A209"/>
          <cell r="B209"/>
          <cell r="C209"/>
          <cell r="D209"/>
          <cell r="E209"/>
          <cell r="F209"/>
          <cell r="G209"/>
          <cell r="H209"/>
          <cell r="I209"/>
          <cell r="M209"/>
          <cell r="N209"/>
          <cell r="O209"/>
          <cell r="P209"/>
          <cell r="Q209"/>
          <cell r="Y209"/>
          <cell r="AB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</row>
        <row r="210">
          <cell r="A210"/>
          <cell r="B210"/>
          <cell r="C210"/>
          <cell r="D210"/>
          <cell r="E210"/>
          <cell r="F210"/>
          <cell r="G210"/>
          <cell r="H210"/>
          <cell r="I210"/>
          <cell r="M210"/>
          <cell r="N210"/>
          <cell r="O210"/>
          <cell r="P210"/>
          <cell r="Q210"/>
          <cell r="Y210"/>
          <cell r="AB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</row>
        <row r="211">
          <cell r="A211"/>
          <cell r="B211"/>
          <cell r="C211"/>
          <cell r="D211"/>
          <cell r="E211"/>
          <cell r="F211"/>
          <cell r="G211"/>
          <cell r="H211"/>
          <cell r="I211"/>
          <cell r="M211"/>
          <cell r="N211"/>
          <cell r="O211"/>
          <cell r="P211"/>
          <cell r="Q211"/>
          <cell r="Y211"/>
          <cell r="AB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</row>
        <row r="212">
          <cell r="A212"/>
          <cell r="B212"/>
          <cell r="C212"/>
          <cell r="D212"/>
          <cell r="E212"/>
          <cell r="F212"/>
          <cell r="G212"/>
          <cell r="H212"/>
          <cell r="I212"/>
          <cell r="M212"/>
          <cell r="N212"/>
          <cell r="O212"/>
          <cell r="P212"/>
          <cell r="Q212"/>
          <cell r="Y212"/>
          <cell r="AB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</row>
        <row r="213">
          <cell r="A213"/>
          <cell r="B213"/>
          <cell r="C213"/>
          <cell r="D213"/>
          <cell r="E213"/>
          <cell r="F213"/>
          <cell r="G213"/>
          <cell r="H213"/>
          <cell r="I213"/>
          <cell r="M213"/>
          <cell r="N213"/>
          <cell r="O213"/>
          <cell r="P213"/>
          <cell r="Q213"/>
          <cell r="Y213"/>
          <cell r="AB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</row>
        <row r="214">
          <cell r="A214"/>
          <cell r="B214"/>
          <cell r="C214"/>
          <cell r="D214"/>
          <cell r="E214"/>
          <cell r="F214"/>
          <cell r="G214"/>
          <cell r="H214"/>
          <cell r="I214"/>
          <cell r="M214"/>
          <cell r="N214"/>
          <cell r="O214"/>
          <cell r="P214"/>
          <cell r="Q214"/>
          <cell r="Y214"/>
          <cell r="AB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</row>
        <row r="215">
          <cell r="A215"/>
          <cell r="B215"/>
          <cell r="C215"/>
          <cell r="D215"/>
          <cell r="E215"/>
          <cell r="F215"/>
          <cell r="G215"/>
          <cell r="H215"/>
          <cell r="I215"/>
          <cell r="M215"/>
          <cell r="N215"/>
          <cell r="O215"/>
          <cell r="P215"/>
          <cell r="Q215"/>
          <cell r="Y215"/>
          <cell r="AB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</row>
        <row r="216">
          <cell r="A216"/>
          <cell r="B216"/>
          <cell r="C216"/>
          <cell r="D216"/>
          <cell r="E216"/>
          <cell r="F216"/>
          <cell r="G216"/>
          <cell r="H216"/>
          <cell r="I216"/>
          <cell r="M216"/>
          <cell r="N216"/>
          <cell r="O216"/>
          <cell r="P216"/>
          <cell r="Q216"/>
          <cell r="Y216"/>
          <cell r="AB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</row>
        <row r="217">
          <cell r="A217"/>
          <cell r="B217"/>
          <cell r="C217"/>
          <cell r="D217"/>
          <cell r="E217"/>
          <cell r="F217"/>
          <cell r="G217"/>
          <cell r="H217"/>
          <cell r="I217"/>
          <cell r="M217"/>
          <cell r="N217"/>
          <cell r="O217"/>
          <cell r="P217"/>
          <cell r="Q217"/>
          <cell r="Y217"/>
          <cell r="AB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</row>
        <row r="218">
          <cell r="A218"/>
          <cell r="B218"/>
          <cell r="C218"/>
          <cell r="D218"/>
          <cell r="E218"/>
          <cell r="F218"/>
          <cell r="G218"/>
          <cell r="H218"/>
          <cell r="I218"/>
          <cell r="M218"/>
          <cell r="N218"/>
          <cell r="O218"/>
          <cell r="P218"/>
          <cell r="Q218"/>
          <cell r="Y218"/>
          <cell r="AB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</row>
        <row r="219">
          <cell r="A219"/>
          <cell r="B219"/>
          <cell r="C219"/>
          <cell r="D219"/>
          <cell r="E219"/>
          <cell r="F219"/>
          <cell r="G219"/>
          <cell r="H219"/>
          <cell r="I219"/>
          <cell r="M219"/>
          <cell r="N219"/>
          <cell r="O219"/>
          <cell r="P219"/>
          <cell r="Q219"/>
          <cell r="Y219"/>
          <cell r="AB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</row>
        <row r="220">
          <cell r="A220"/>
          <cell r="B220"/>
          <cell r="C220"/>
          <cell r="D220"/>
          <cell r="E220"/>
          <cell r="F220"/>
          <cell r="G220"/>
          <cell r="H220"/>
          <cell r="I220"/>
          <cell r="M220"/>
          <cell r="N220"/>
          <cell r="O220"/>
          <cell r="P220"/>
          <cell r="Q220"/>
          <cell r="Y220"/>
          <cell r="AB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</row>
        <row r="221">
          <cell r="A221"/>
          <cell r="B221"/>
          <cell r="C221"/>
          <cell r="D221"/>
          <cell r="E221"/>
          <cell r="F221"/>
          <cell r="G221"/>
          <cell r="H221"/>
          <cell r="I221"/>
          <cell r="M221"/>
          <cell r="N221"/>
          <cell r="O221"/>
          <cell r="P221"/>
          <cell r="Q221"/>
          <cell r="Y221"/>
          <cell r="AB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</row>
        <row r="222">
          <cell r="A222"/>
          <cell r="B222"/>
          <cell r="C222"/>
          <cell r="D222"/>
          <cell r="E222"/>
          <cell r="F222"/>
          <cell r="G222"/>
          <cell r="H222"/>
          <cell r="I222"/>
          <cell r="M222"/>
          <cell r="N222"/>
          <cell r="O222"/>
          <cell r="P222"/>
          <cell r="Q222"/>
          <cell r="Y222"/>
          <cell r="AB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</row>
        <row r="223">
          <cell r="A223"/>
          <cell r="B223"/>
          <cell r="C223"/>
          <cell r="D223"/>
          <cell r="E223"/>
          <cell r="F223"/>
          <cell r="G223"/>
          <cell r="H223"/>
          <cell r="I223"/>
          <cell r="M223"/>
          <cell r="N223"/>
          <cell r="O223"/>
          <cell r="P223"/>
          <cell r="Q223"/>
          <cell r="Y223"/>
          <cell r="AB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</row>
        <row r="224">
          <cell r="A224"/>
          <cell r="B224"/>
          <cell r="C224"/>
          <cell r="D224"/>
          <cell r="E224"/>
          <cell r="F224"/>
          <cell r="G224"/>
          <cell r="H224"/>
          <cell r="I224"/>
          <cell r="M224"/>
          <cell r="N224"/>
          <cell r="O224"/>
          <cell r="P224"/>
          <cell r="Q224"/>
          <cell r="Y224"/>
          <cell r="AB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</row>
        <row r="225">
          <cell r="A225"/>
          <cell r="B225"/>
          <cell r="C225"/>
          <cell r="D225"/>
          <cell r="E225"/>
          <cell r="F225"/>
          <cell r="G225"/>
          <cell r="H225"/>
          <cell r="I225"/>
          <cell r="M225"/>
          <cell r="N225"/>
          <cell r="O225"/>
          <cell r="P225"/>
          <cell r="Q225"/>
          <cell r="Y225"/>
          <cell r="AB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</row>
        <row r="226">
          <cell r="A226"/>
          <cell r="B226"/>
          <cell r="C226"/>
          <cell r="D226"/>
          <cell r="E226"/>
          <cell r="F226"/>
          <cell r="G226"/>
          <cell r="H226"/>
          <cell r="I226"/>
          <cell r="M226"/>
          <cell r="N226"/>
          <cell r="O226"/>
          <cell r="P226"/>
          <cell r="Q226"/>
          <cell r="Y226"/>
          <cell r="AB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</row>
        <row r="227">
          <cell r="A227"/>
          <cell r="B227"/>
          <cell r="C227"/>
          <cell r="D227"/>
          <cell r="E227"/>
          <cell r="F227"/>
          <cell r="G227"/>
          <cell r="H227"/>
          <cell r="I227"/>
          <cell r="M227"/>
          <cell r="N227"/>
          <cell r="O227"/>
          <cell r="P227"/>
          <cell r="Q227"/>
          <cell r="Y227"/>
          <cell r="AB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</row>
        <row r="228">
          <cell r="A228"/>
          <cell r="B228"/>
          <cell r="C228"/>
          <cell r="D228"/>
          <cell r="E228"/>
          <cell r="F228"/>
          <cell r="G228"/>
          <cell r="H228"/>
          <cell r="I228"/>
          <cell r="M228"/>
          <cell r="N228"/>
          <cell r="O228"/>
          <cell r="P228"/>
          <cell r="Q228"/>
          <cell r="Y228"/>
          <cell r="AB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</row>
        <row r="229">
          <cell r="A229"/>
          <cell r="B229"/>
          <cell r="C229"/>
          <cell r="D229"/>
          <cell r="E229"/>
          <cell r="F229"/>
          <cell r="G229"/>
          <cell r="H229"/>
          <cell r="I229"/>
          <cell r="M229"/>
          <cell r="N229"/>
          <cell r="O229"/>
          <cell r="P229"/>
          <cell r="Q229"/>
          <cell r="Y229"/>
          <cell r="AB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</row>
        <row r="230">
          <cell r="A230"/>
          <cell r="B230"/>
          <cell r="C230"/>
          <cell r="D230"/>
          <cell r="E230"/>
          <cell r="F230"/>
          <cell r="G230"/>
          <cell r="H230"/>
          <cell r="I230"/>
          <cell r="M230"/>
          <cell r="N230"/>
          <cell r="O230"/>
          <cell r="P230"/>
          <cell r="Q230"/>
          <cell r="Y230"/>
          <cell r="AB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</row>
        <row r="231">
          <cell r="A231"/>
          <cell r="B231"/>
          <cell r="C231"/>
          <cell r="D231"/>
          <cell r="E231"/>
          <cell r="F231"/>
          <cell r="G231"/>
          <cell r="H231"/>
          <cell r="I231"/>
          <cell r="M231"/>
          <cell r="N231"/>
          <cell r="O231"/>
          <cell r="P231"/>
          <cell r="Q231"/>
          <cell r="Y231"/>
          <cell r="AB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</row>
        <row r="232">
          <cell r="A232"/>
          <cell r="B232"/>
          <cell r="C232"/>
          <cell r="D232"/>
          <cell r="E232"/>
          <cell r="F232"/>
          <cell r="G232"/>
          <cell r="H232"/>
          <cell r="I232"/>
          <cell r="M232"/>
          <cell r="N232"/>
          <cell r="O232"/>
          <cell r="P232"/>
          <cell r="Q232"/>
          <cell r="Y232"/>
          <cell r="AB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</row>
        <row r="233">
          <cell r="A233"/>
          <cell r="B233"/>
          <cell r="C233"/>
          <cell r="D233"/>
          <cell r="E233"/>
          <cell r="F233"/>
          <cell r="G233"/>
          <cell r="H233"/>
          <cell r="I233"/>
          <cell r="M233"/>
          <cell r="N233"/>
          <cell r="O233"/>
          <cell r="P233"/>
          <cell r="Q233"/>
          <cell r="Y233"/>
          <cell r="AB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</row>
        <row r="234">
          <cell r="A234"/>
          <cell r="B234"/>
          <cell r="C234"/>
          <cell r="D234"/>
          <cell r="E234"/>
          <cell r="F234"/>
          <cell r="G234"/>
          <cell r="H234"/>
          <cell r="I234"/>
          <cell r="M234"/>
          <cell r="N234"/>
          <cell r="O234"/>
          <cell r="P234"/>
          <cell r="Q234"/>
          <cell r="Y234"/>
          <cell r="AB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</row>
        <row r="235">
          <cell r="A235"/>
          <cell r="B235"/>
          <cell r="C235"/>
          <cell r="D235"/>
          <cell r="E235"/>
          <cell r="F235"/>
          <cell r="G235"/>
          <cell r="H235"/>
          <cell r="I235"/>
          <cell r="M235"/>
          <cell r="N235"/>
          <cell r="O235"/>
          <cell r="P235"/>
          <cell r="Q235"/>
          <cell r="Y235"/>
          <cell r="AB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</row>
        <row r="236">
          <cell r="A236"/>
          <cell r="B236"/>
          <cell r="C236"/>
          <cell r="D236"/>
          <cell r="E236"/>
          <cell r="F236"/>
          <cell r="G236"/>
          <cell r="H236"/>
          <cell r="I236"/>
          <cell r="M236"/>
          <cell r="N236"/>
          <cell r="O236"/>
          <cell r="P236"/>
          <cell r="Q236"/>
          <cell r="Y236"/>
          <cell r="AB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</row>
        <row r="237">
          <cell r="A237"/>
          <cell r="B237"/>
          <cell r="C237"/>
          <cell r="D237"/>
          <cell r="E237"/>
          <cell r="F237"/>
          <cell r="G237"/>
          <cell r="H237"/>
          <cell r="I237"/>
          <cell r="M237"/>
          <cell r="N237"/>
          <cell r="O237"/>
          <cell r="P237"/>
          <cell r="Q237"/>
          <cell r="Y237"/>
          <cell r="AB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</row>
        <row r="238">
          <cell r="A238"/>
          <cell r="B238"/>
          <cell r="C238"/>
          <cell r="D238"/>
          <cell r="E238"/>
          <cell r="F238"/>
          <cell r="G238"/>
          <cell r="H238"/>
          <cell r="I238"/>
          <cell r="M238"/>
          <cell r="N238"/>
          <cell r="O238"/>
          <cell r="P238"/>
          <cell r="Q238"/>
          <cell r="Y238"/>
          <cell r="AB238"/>
          <cell r="AM238"/>
          <cell r="AN238"/>
          <cell r="AO238"/>
          <cell r="AP238"/>
          <cell r="AQ238"/>
          <cell r="AR238"/>
          <cell r="AS238"/>
          <cell r="AT238"/>
          <cell r="AU238"/>
          <cell r="AV238"/>
          <cell r="AW238"/>
          <cell r="AX238"/>
          <cell r="AY238"/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M239"/>
          <cell r="N239"/>
          <cell r="O239"/>
          <cell r="P239"/>
          <cell r="Q239"/>
          <cell r="Y239"/>
          <cell r="AB239"/>
          <cell r="AM239"/>
          <cell r="AN239"/>
          <cell r="AO239"/>
          <cell r="AP239"/>
          <cell r="AQ239"/>
          <cell r="AR239"/>
          <cell r="AS239"/>
          <cell r="AT239"/>
          <cell r="AU239"/>
          <cell r="AV239"/>
          <cell r="AW239"/>
          <cell r="AX239"/>
          <cell r="AY239"/>
        </row>
        <row r="240">
          <cell r="A240"/>
          <cell r="B240"/>
          <cell r="C240"/>
          <cell r="D240"/>
          <cell r="E240"/>
          <cell r="F240"/>
          <cell r="G240"/>
          <cell r="H240"/>
          <cell r="I240"/>
          <cell r="M240"/>
          <cell r="N240"/>
          <cell r="O240"/>
          <cell r="P240"/>
          <cell r="Q240"/>
          <cell r="Y240"/>
          <cell r="AB240"/>
          <cell r="AM240"/>
          <cell r="AN240"/>
          <cell r="AO240"/>
          <cell r="AP240"/>
          <cell r="AQ240"/>
          <cell r="AR240"/>
          <cell r="AS240"/>
          <cell r="AT240"/>
          <cell r="AU240"/>
          <cell r="AV240"/>
          <cell r="AW240"/>
          <cell r="AX240"/>
          <cell r="AY240"/>
        </row>
        <row r="241">
          <cell r="A241"/>
          <cell r="B241"/>
          <cell r="C241"/>
          <cell r="D241"/>
          <cell r="E241"/>
          <cell r="F241"/>
          <cell r="G241"/>
          <cell r="H241"/>
          <cell r="I241"/>
          <cell r="M241"/>
          <cell r="N241"/>
          <cell r="O241"/>
          <cell r="P241"/>
          <cell r="Q241"/>
          <cell r="Y241"/>
          <cell r="AB241"/>
          <cell r="AM241"/>
          <cell r="AN241"/>
          <cell r="AO241"/>
          <cell r="AP241"/>
          <cell r="AQ241"/>
          <cell r="AR241"/>
          <cell r="AS241"/>
          <cell r="AT241"/>
          <cell r="AU241"/>
          <cell r="AV241"/>
          <cell r="AW241"/>
          <cell r="AX241"/>
          <cell r="AY241"/>
        </row>
        <row r="242">
          <cell r="A242"/>
          <cell r="B242"/>
          <cell r="C242"/>
          <cell r="D242"/>
          <cell r="E242"/>
          <cell r="F242"/>
          <cell r="G242"/>
          <cell r="H242"/>
          <cell r="I242"/>
          <cell r="M242"/>
          <cell r="N242"/>
          <cell r="O242"/>
          <cell r="P242"/>
          <cell r="Q242"/>
          <cell r="Y242"/>
          <cell r="AB242"/>
          <cell r="AM242"/>
          <cell r="AN242"/>
          <cell r="AO242"/>
          <cell r="AP242"/>
          <cell r="AQ242"/>
          <cell r="AR242"/>
          <cell r="AS242"/>
          <cell r="AT242"/>
          <cell r="AU242"/>
          <cell r="AV242"/>
          <cell r="AW242"/>
          <cell r="AX242"/>
          <cell r="AY242"/>
        </row>
        <row r="243">
          <cell r="A243"/>
          <cell r="B243"/>
          <cell r="C243"/>
          <cell r="D243"/>
          <cell r="E243"/>
          <cell r="F243"/>
          <cell r="G243"/>
          <cell r="H243"/>
          <cell r="I243"/>
          <cell r="M243"/>
          <cell r="N243"/>
          <cell r="O243"/>
          <cell r="P243"/>
          <cell r="Q243"/>
          <cell r="Y243"/>
          <cell r="AB243"/>
          <cell r="AM243"/>
          <cell r="AN243"/>
          <cell r="AO243"/>
          <cell r="AP243"/>
          <cell r="AQ243"/>
          <cell r="AR243"/>
          <cell r="AS243"/>
          <cell r="AT243"/>
          <cell r="AU243"/>
          <cell r="AV243"/>
          <cell r="AW243"/>
          <cell r="AX243"/>
          <cell r="AY243"/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M244"/>
          <cell r="N244"/>
          <cell r="O244"/>
          <cell r="P244"/>
          <cell r="Q244"/>
          <cell r="Y244"/>
          <cell r="AB244"/>
          <cell r="AM244"/>
          <cell r="AN244"/>
          <cell r="AO244"/>
          <cell r="AP244"/>
          <cell r="AQ244"/>
          <cell r="AR244"/>
          <cell r="AS244"/>
          <cell r="AT244"/>
          <cell r="AU244"/>
          <cell r="AV244"/>
          <cell r="AW244"/>
          <cell r="AX244"/>
          <cell r="AY244"/>
        </row>
        <row r="245">
          <cell r="A245"/>
          <cell r="B245"/>
          <cell r="C245"/>
          <cell r="D245"/>
          <cell r="E245"/>
          <cell r="F245"/>
          <cell r="G245"/>
          <cell r="H245"/>
          <cell r="I245"/>
          <cell r="M245"/>
          <cell r="N245"/>
          <cell r="O245"/>
          <cell r="P245"/>
          <cell r="Q245"/>
          <cell r="Y245"/>
          <cell r="AB245"/>
          <cell r="AM245"/>
          <cell r="AN245"/>
          <cell r="AO245"/>
          <cell r="AP245"/>
          <cell r="AQ245"/>
          <cell r="AR245"/>
          <cell r="AS245"/>
          <cell r="AT245"/>
          <cell r="AU245"/>
          <cell r="AV245"/>
          <cell r="AW245"/>
          <cell r="AX245"/>
          <cell r="AY245"/>
        </row>
        <row r="246">
          <cell r="A246"/>
          <cell r="B246"/>
          <cell r="C246"/>
          <cell r="D246"/>
          <cell r="E246"/>
          <cell r="F246"/>
          <cell r="G246"/>
          <cell r="H246"/>
          <cell r="I246"/>
          <cell r="M246"/>
          <cell r="N246"/>
          <cell r="O246"/>
          <cell r="P246"/>
          <cell r="Q246"/>
          <cell r="Y246"/>
          <cell r="AB246"/>
          <cell r="AM246"/>
          <cell r="AN246"/>
          <cell r="AO246"/>
          <cell r="AP246"/>
          <cell r="AQ246"/>
          <cell r="AR246"/>
          <cell r="AS246"/>
          <cell r="AT246"/>
          <cell r="AU246"/>
          <cell r="AV246"/>
          <cell r="AW246"/>
          <cell r="AX246"/>
          <cell r="AY246"/>
        </row>
        <row r="247">
          <cell r="A247"/>
          <cell r="B247"/>
          <cell r="C247"/>
          <cell r="D247"/>
          <cell r="E247"/>
          <cell r="F247"/>
          <cell r="G247"/>
          <cell r="H247"/>
          <cell r="I247"/>
          <cell r="M247"/>
          <cell r="N247"/>
          <cell r="O247"/>
          <cell r="P247"/>
          <cell r="Q247"/>
          <cell r="Y247"/>
          <cell r="AB247"/>
          <cell r="AM247"/>
          <cell r="AN247"/>
          <cell r="AO247"/>
          <cell r="AP247"/>
          <cell r="AQ247"/>
          <cell r="AR247"/>
          <cell r="AS247"/>
          <cell r="AT247"/>
          <cell r="AU247"/>
          <cell r="AV247"/>
          <cell r="AW247"/>
          <cell r="AX247"/>
          <cell r="AY247"/>
        </row>
        <row r="248">
          <cell r="A248"/>
          <cell r="B248"/>
          <cell r="C248"/>
          <cell r="D248"/>
          <cell r="E248"/>
          <cell r="F248"/>
          <cell r="G248"/>
          <cell r="H248"/>
          <cell r="I248"/>
          <cell r="M248"/>
          <cell r="N248"/>
          <cell r="O248"/>
          <cell r="P248"/>
          <cell r="Q248"/>
          <cell r="Y248"/>
          <cell r="AB248"/>
          <cell r="AM248"/>
          <cell r="AN248"/>
          <cell r="AO248"/>
          <cell r="AP248"/>
          <cell r="AQ248"/>
          <cell r="AR248"/>
          <cell r="AS248"/>
          <cell r="AT248"/>
          <cell r="AU248"/>
          <cell r="AV248"/>
          <cell r="AW248"/>
          <cell r="AX248"/>
          <cell r="AY248"/>
        </row>
        <row r="249">
          <cell r="A249"/>
          <cell r="B249"/>
          <cell r="C249"/>
          <cell r="D249"/>
          <cell r="E249"/>
          <cell r="F249"/>
          <cell r="G249"/>
          <cell r="H249"/>
          <cell r="I249"/>
          <cell r="M249"/>
          <cell r="N249"/>
          <cell r="O249"/>
          <cell r="P249"/>
          <cell r="Q249"/>
          <cell r="Y249"/>
          <cell r="AB249"/>
          <cell r="AM249"/>
          <cell r="AN249"/>
          <cell r="AO249"/>
          <cell r="AP249"/>
          <cell r="AQ249"/>
          <cell r="AR249"/>
          <cell r="AS249"/>
          <cell r="AT249"/>
          <cell r="AU249"/>
          <cell r="AV249"/>
          <cell r="AW249"/>
          <cell r="AX249"/>
          <cell r="AY249"/>
        </row>
        <row r="250">
          <cell r="A250"/>
          <cell r="B250"/>
          <cell r="C250"/>
          <cell r="D250"/>
          <cell r="E250"/>
          <cell r="F250"/>
          <cell r="G250"/>
          <cell r="H250"/>
          <cell r="I250"/>
          <cell r="M250"/>
          <cell r="N250"/>
          <cell r="O250"/>
          <cell r="P250"/>
          <cell r="Q250"/>
          <cell r="Y250"/>
          <cell r="AB250"/>
          <cell r="AM250"/>
          <cell r="AN250"/>
          <cell r="AO250"/>
          <cell r="AP250"/>
          <cell r="AQ250"/>
          <cell r="AR250"/>
          <cell r="AS250"/>
          <cell r="AT250"/>
          <cell r="AU250"/>
          <cell r="AV250"/>
          <cell r="AW250"/>
          <cell r="AX250"/>
          <cell r="AY250"/>
        </row>
        <row r="251">
          <cell r="A251"/>
          <cell r="B251"/>
          <cell r="C251"/>
          <cell r="D251"/>
          <cell r="E251"/>
          <cell r="F251"/>
          <cell r="G251"/>
          <cell r="H251"/>
          <cell r="I251"/>
          <cell r="M251"/>
          <cell r="N251"/>
          <cell r="O251"/>
          <cell r="P251"/>
          <cell r="Q251"/>
          <cell r="Y251"/>
          <cell r="AB251"/>
          <cell r="AM251"/>
          <cell r="AN251"/>
          <cell r="AO251"/>
          <cell r="AP251"/>
          <cell r="AQ251"/>
          <cell r="AR251"/>
          <cell r="AS251"/>
          <cell r="AT251"/>
          <cell r="AU251"/>
          <cell r="AV251"/>
          <cell r="AW251"/>
          <cell r="AX251"/>
          <cell r="AY251"/>
        </row>
        <row r="252">
          <cell r="A252"/>
          <cell r="B252"/>
          <cell r="C252"/>
          <cell r="D252"/>
          <cell r="E252"/>
          <cell r="F252"/>
          <cell r="G252"/>
          <cell r="H252"/>
          <cell r="I252"/>
          <cell r="M252"/>
          <cell r="N252"/>
          <cell r="O252"/>
          <cell r="P252"/>
          <cell r="Q252"/>
          <cell r="Y252"/>
          <cell r="AB252"/>
          <cell r="AM252"/>
          <cell r="AN252"/>
          <cell r="AO252"/>
          <cell r="AP252"/>
          <cell r="AQ252"/>
          <cell r="AR252"/>
          <cell r="AS252"/>
          <cell r="AT252"/>
          <cell r="AU252"/>
          <cell r="AV252"/>
          <cell r="AW252"/>
          <cell r="AX252"/>
          <cell r="AY252"/>
        </row>
        <row r="253">
          <cell r="A253"/>
          <cell r="B253"/>
          <cell r="C253"/>
          <cell r="D253"/>
          <cell r="E253"/>
          <cell r="F253"/>
          <cell r="G253"/>
          <cell r="H253"/>
          <cell r="I253"/>
          <cell r="M253"/>
          <cell r="N253"/>
          <cell r="O253"/>
          <cell r="P253"/>
          <cell r="Q253"/>
          <cell r="Y253"/>
          <cell r="AB253"/>
          <cell r="AM253"/>
          <cell r="AN253"/>
          <cell r="AO253"/>
          <cell r="AP253"/>
          <cell r="AQ253"/>
          <cell r="AR253"/>
          <cell r="AS253"/>
          <cell r="AT253"/>
          <cell r="AU253"/>
          <cell r="AV253"/>
          <cell r="AW253"/>
          <cell r="AX253"/>
          <cell r="AY253"/>
        </row>
        <row r="254">
          <cell r="A254"/>
          <cell r="B254"/>
          <cell r="C254"/>
          <cell r="D254"/>
          <cell r="E254"/>
          <cell r="F254"/>
          <cell r="G254"/>
          <cell r="H254"/>
          <cell r="I254"/>
          <cell r="M254"/>
          <cell r="N254"/>
          <cell r="O254"/>
          <cell r="P254"/>
          <cell r="Q254"/>
          <cell r="Y254"/>
          <cell r="AB254"/>
          <cell r="AM254"/>
          <cell r="AN254"/>
          <cell r="AO254"/>
          <cell r="AP254"/>
          <cell r="AQ254"/>
          <cell r="AR254"/>
          <cell r="AS254"/>
          <cell r="AT254"/>
          <cell r="AU254"/>
          <cell r="AV254"/>
          <cell r="AW254"/>
          <cell r="AX254"/>
          <cell r="AY254"/>
        </row>
        <row r="255">
          <cell r="A255"/>
          <cell r="B255"/>
          <cell r="C255"/>
          <cell r="D255"/>
          <cell r="E255"/>
          <cell r="F255"/>
          <cell r="G255"/>
          <cell r="H255"/>
          <cell r="I255"/>
          <cell r="M255"/>
          <cell r="N255"/>
          <cell r="O255"/>
          <cell r="P255"/>
          <cell r="Q255"/>
          <cell r="Y255"/>
          <cell r="AB255"/>
          <cell r="AM255"/>
          <cell r="AN255"/>
          <cell r="AO255"/>
          <cell r="AP255"/>
          <cell r="AQ255"/>
          <cell r="AR255"/>
          <cell r="AS255"/>
          <cell r="AT255"/>
          <cell r="AU255"/>
          <cell r="AV255"/>
          <cell r="AW255"/>
          <cell r="AX255"/>
          <cell r="AY255"/>
        </row>
        <row r="256">
          <cell r="A256"/>
          <cell r="B256"/>
          <cell r="C256"/>
          <cell r="D256"/>
          <cell r="E256"/>
          <cell r="F256"/>
          <cell r="G256"/>
          <cell r="H256"/>
          <cell r="I256"/>
          <cell r="M256"/>
          <cell r="N256"/>
          <cell r="O256"/>
          <cell r="P256"/>
          <cell r="Q256"/>
          <cell r="Y256"/>
          <cell r="AB256"/>
          <cell r="AM256"/>
          <cell r="AN256"/>
          <cell r="AO256"/>
          <cell r="AP256"/>
          <cell r="AQ256"/>
          <cell r="AR256"/>
          <cell r="AS256"/>
          <cell r="AT256"/>
          <cell r="AU256"/>
          <cell r="AV256"/>
          <cell r="AW256"/>
          <cell r="AX256"/>
          <cell r="AY256"/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M257"/>
          <cell r="N257"/>
          <cell r="O257"/>
          <cell r="P257"/>
          <cell r="Q257"/>
          <cell r="Y257"/>
          <cell r="AB257"/>
          <cell r="AM257"/>
          <cell r="AN257"/>
          <cell r="AO257"/>
          <cell r="AP257"/>
          <cell r="AQ257"/>
          <cell r="AR257"/>
          <cell r="AS257"/>
          <cell r="AT257"/>
          <cell r="AU257"/>
          <cell r="AV257"/>
          <cell r="AW257"/>
          <cell r="AX257"/>
          <cell r="AY257"/>
        </row>
        <row r="258">
          <cell r="A258"/>
          <cell r="B258"/>
          <cell r="C258"/>
          <cell r="D258"/>
          <cell r="E258"/>
          <cell r="F258"/>
          <cell r="G258"/>
          <cell r="H258"/>
          <cell r="I258"/>
          <cell r="M258"/>
          <cell r="N258"/>
          <cell r="O258"/>
          <cell r="P258"/>
          <cell r="Q258"/>
          <cell r="Y258"/>
          <cell r="AB258"/>
          <cell r="AM258"/>
          <cell r="AN258"/>
          <cell r="AO258"/>
          <cell r="AP258"/>
          <cell r="AQ258"/>
          <cell r="AR258"/>
          <cell r="AS258"/>
          <cell r="AT258"/>
          <cell r="AU258"/>
          <cell r="AV258"/>
          <cell r="AW258"/>
          <cell r="AX258"/>
          <cell r="AY258"/>
        </row>
        <row r="259">
          <cell r="A259"/>
          <cell r="B259"/>
          <cell r="C259"/>
          <cell r="D259"/>
          <cell r="E259"/>
          <cell r="F259"/>
          <cell r="G259"/>
          <cell r="H259"/>
          <cell r="I259"/>
          <cell r="M259"/>
          <cell r="N259"/>
          <cell r="O259"/>
          <cell r="P259"/>
          <cell r="Q259"/>
          <cell r="Y259"/>
          <cell r="AB259"/>
          <cell r="AM259"/>
          <cell r="AN259"/>
          <cell r="AO259"/>
          <cell r="AP259"/>
          <cell r="AQ259"/>
          <cell r="AR259"/>
          <cell r="AS259"/>
          <cell r="AT259"/>
          <cell r="AU259"/>
          <cell r="AV259"/>
          <cell r="AW259"/>
          <cell r="AX259"/>
          <cell r="AY259"/>
        </row>
        <row r="260">
          <cell r="A260"/>
          <cell r="B260"/>
          <cell r="C260"/>
          <cell r="D260"/>
          <cell r="E260"/>
          <cell r="F260"/>
          <cell r="G260"/>
          <cell r="H260"/>
          <cell r="I260"/>
          <cell r="M260"/>
          <cell r="N260"/>
          <cell r="O260"/>
          <cell r="P260"/>
          <cell r="Q260"/>
          <cell r="Y260"/>
          <cell r="AB260"/>
          <cell r="AM260"/>
          <cell r="AN260"/>
          <cell r="AO260"/>
          <cell r="AP260"/>
          <cell r="AQ260"/>
          <cell r="AR260"/>
          <cell r="AS260"/>
          <cell r="AT260"/>
          <cell r="AU260"/>
          <cell r="AV260"/>
          <cell r="AW260"/>
          <cell r="AX260"/>
          <cell r="AY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M261"/>
          <cell r="N261"/>
          <cell r="O261"/>
          <cell r="P261"/>
          <cell r="Q261"/>
          <cell r="Y261"/>
          <cell r="AB261"/>
          <cell r="AM261"/>
          <cell r="AN261"/>
          <cell r="AO261"/>
          <cell r="AP261"/>
          <cell r="AQ261"/>
          <cell r="AR261"/>
          <cell r="AS261"/>
          <cell r="AT261"/>
          <cell r="AU261"/>
          <cell r="AV261"/>
          <cell r="AW261"/>
          <cell r="AX261"/>
          <cell r="AY261"/>
        </row>
        <row r="262">
          <cell r="A262"/>
          <cell r="B262"/>
          <cell r="C262"/>
          <cell r="D262"/>
          <cell r="E262"/>
          <cell r="F262"/>
          <cell r="G262"/>
          <cell r="H262"/>
          <cell r="I262"/>
          <cell r="M262"/>
          <cell r="N262"/>
          <cell r="O262"/>
          <cell r="P262"/>
          <cell r="Q262"/>
          <cell r="Y262"/>
          <cell r="AB262"/>
          <cell r="AM262"/>
          <cell r="AN262"/>
          <cell r="AO262"/>
          <cell r="AP262"/>
          <cell r="AQ262"/>
          <cell r="AR262"/>
          <cell r="AS262"/>
          <cell r="AT262"/>
          <cell r="AU262"/>
          <cell r="AV262"/>
          <cell r="AW262"/>
          <cell r="AX262"/>
          <cell r="AY262"/>
        </row>
        <row r="263">
          <cell r="A263"/>
          <cell r="B263"/>
          <cell r="C263"/>
          <cell r="D263"/>
          <cell r="E263"/>
          <cell r="F263"/>
          <cell r="G263"/>
          <cell r="H263"/>
          <cell r="I263"/>
          <cell r="M263"/>
          <cell r="N263"/>
          <cell r="O263"/>
          <cell r="P263"/>
          <cell r="Q263"/>
          <cell r="Y263"/>
          <cell r="AB263"/>
          <cell r="AM263"/>
          <cell r="AN263"/>
          <cell r="AO263"/>
          <cell r="AP263"/>
          <cell r="AQ263"/>
          <cell r="AR263"/>
          <cell r="AS263"/>
          <cell r="AT263"/>
          <cell r="AU263"/>
          <cell r="AV263"/>
          <cell r="AW263"/>
          <cell r="AX263"/>
          <cell r="AY263"/>
        </row>
        <row r="264">
          <cell r="A264"/>
          <cell r="B264"/>
          <cell r="C264"/>
          <cell r="D264"/>
          <cell r="E264"/>
          <cell r="F264"/>
          <cell r="G264"/>
          <cell r="H264"/>
          <cell r="I264"/>
          <cell r="M264"/>
          <cell r="N264"/>
          <cell r="O264"/>
          <cell r="P264"/>
          <cell r="Q264"/>
          <cell r="Y264"/>
          <cell r="AB264"/>
          <cell r="AM264"/>
          <cell r="AN264"/>
          <cell r="AO264"/>
          <cell r="AP264"/>
          <cell r="AQ264"/>
          <cell r="AR264"/>
          <cell r="AS264"/>
          <cell r="AT264"/>
          <cell r="AU264"/>
          <cell r="AV264"/>
          <cell r="AW264"/>
          <cell r="AX264"/>
          <cell r="AY264"/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M265"/>
          <cell r="N265"/>
          <cell r="O265"/>
          <cell r="P265"/>
          <cell r="Q265"/>
          <cell r="Y265"/>
          <cell r="AB265"/>
          <cell r="AM265"/>
          <cell r="AN265"/>
          <cell r="AO265"/>
          <cell r="AP265"/>
          <cell r="AQ265"/>
          <cell r="AR265"/>
          <cell r="AS265"/>
          <cell r="AT265"/>
          <cell r="AU265"/>
          <cell r="AV265"/>
          <cell r="AW265"/>
          <cell r="AX265"/>
          <cell r="AY265"/>
        </row>
        <row r="266">
          <cell r="A266"/>
          <cell r="B266"/>
          <cell r="C266"/>
          <cell r="D266"/>
          <cell r="E266"/>
          <cell r="F266"/>
          <cell r="G266"/>
          <cell r="H266"/>
          <cell r="I266"/>
          <cell r="M266"/>
          <cell r="N266"/>
          <cell r="O266"/>
          <cell r="P266"/>
          <cell r="Q266"/>
          <cell r="Y266"/>
          <cell r="AB266"/>
          <cell r="AM266"/>
          <cell r="AN266"/>
          <cell r="AO266"/>
          <cell r="AP266"/>
          <cell r="AQ266"/>
          <cell r="AR266"/>
          <cell r="AS266"/>
          <cell r="AT266"/>
          <cell r="AU266"/>
          <cell r="AV266"/>
          <cell r="AW266"/>
          <cell r="AX266"/>
          <cell r="AY266"/>
        </row>
        <row r="267">
          <cell r="A267"/>
          <cell r="B267"/>
          <cell r="C267"/>
          <cell r="D267"/>
          <cell r="E267"/>
          <cell r="F267"/>
          <cell r="G267"/>
          <cell r="H267"/>
          <cell r="I267"/>
          <cell r="M267"/>
          <cell r="N267"/>
          <cell r="O267"/>
          <cell r="P267"/>
          <cell r="Q267"/>
          <cell r="Y267"/>
          <cell r="AB267"/>
          <cell r="AM267"/>
          <cell r="AN267"/>
          <cell r="AO267"/>
          <cell r="AP267"/>
          <cell r="AQ267"/>
          <cell r="AR267"/>
          <cell r="AS267"/>
          <cell r="AT267"/>
          <cell r="AU267"/>
          <cell r="AV267"/>
          <cell r="AW267"/>
          <cell r="AX267"/>
          <cell r="AY267"/>
        </row>
        <row r="268">
          <cell r="A268"/>
          <cell r="B268"/>
          <cell r="C268"/>
          <cell r="D268"/>
          <cell r="E268"/>
          <cell r="F268"/>
          <cell r="G268"/>
          <cell r="H268"/>
          <cell r="I268"/>
          <cell r="M268"/>
          <cell r="N268"/>
          <cell r="O268"/>
          <cell r="P268"/>
          <cell r="Q268"/>
          <cell r="Y268"/>
          <cell r="AB268"/>
          <cell r="AM268"/>
          <cell r="AN268"/>
          <cell r="AO268"/>
          <cell r="AP268"/>
          <cell r="AQ268"/>
          <cell r="AR268"/>
          <cell r="AS268"/>
          <cell r="AT268"/>
          <cell r="AU268"/>
          <cell r="AV268"/>
          <cell r="AW268"/>
          <cell r="AX268"/>
          <cell r="AY268"/>
        </row>
        <row r="269">
          <cell r="A269"/>
          <cell r="B269"/>
          <cell r="C269"/>
          <cell r="D269"/>
          <cell r="E269"/>
          <cell r="F269"/>
          <cell r="G269"/>
          <cell r="H269"/>
          <cell r="I269"/>
          <cell r="M269"/>
          <cell r="N269"/>
          <cell r="O269"/>
          <cell r="P269"/>
          <cell r="Q269"/>
          <cell r="Y269"/>
          <cell r="AB269"/>
          <cell r="AM269"/>
          <cell r="AN269"/>
          <cell r="AO269"/>
          <cell r="AP269"/>
          <cell r="AQ269"/>
          <cell r="AR269"/>
          <cell r="AS269"/>
          <cell r="AT269"/>
          <cell r="AU269"/>
          <cell r="AV269"/>
          <cell r="AW269"/>
          <cell r="AX269"/>
          <cell r="AY269"/>
        </row>
        <row r="270">
          <cell r="A270"/>
          <cell r="B270"/>
          <cell r="C270"/>
          <cell r="D270"/>
          <cell r="E270"/>
          <cell r="F270"/>
          <cell r="G270"/>
          <cell r="H270"/>
          <cell r="I270"/>
          <cell r="M270"/>
          <cell r="N270"/>
          <cell r="O270"/>
          <cell r="P270"/>
          <cell r="Q270"/>
          <cell r="Y270"/>
          <cell r="AB270"/>
          <cell r="AM270"/>
          <cell r="AN270"/>
          <cell r="AO270"/>
          <cell r="AP270"/>
          <cell r="AQ270"/>
          <cell r="AR270"/>
          <cell r="AS270"/>
          <cell r="AT270"/>
          <cell r="AU270"/>
          <cell r="AV270"/>
          <cell r="AW270"/>
          <cell r="AX270"/>
          <cell r="AY270"/>
        </row>
        <row r="271">
          <cell r="A271"/>
          <cell r="B271"/>
          <cell r="C271"/>
          <cell r="D271"/>
          <cell r="E271"/>
          <cell r="F271"/>
          <cell r="G271"/>
          <cell r="H271"/>
          <cell r="I271"/>
          <cell r="M271"/>
          <cell r="N271"/>
          <cell r="O271"/>
          <cell r="P271"/>
          <cell r="Q271"/>
          <cell r="Y271"/>
          <cell r="AB271"/>
          <cell r="AM271"/>
          <cell r="AN271"/>
          <cell r="AO271"/>
          <cell r="AP271"/>
          <cell r="AQ271"/>
          <cell r="AR271"/>
          <cell r="AS271"/>
          <cell r="AT271"/>
          <cell r="AU271"/>
          <cell r="AV271"/>
          <cell r="AW271"/>
          <cell r="AX271"/>
          <cell r="AY271"/>
        </row>
        <row r="272">
          <cell r="A272"/>
          <cell r="B272"/>
          <cell r="C272"/>
          <cell r="D272"/>
          <cell r="E272"/>
          <cell r="F272"/>
          <cell r="G272"/>
          <cell r="H272"/>
          <cell r="I272"/>
          <cell r="M272"/>
          <cell r="N272"/>
          <cell r="O272"/>
          <cell r="P272"/>
          <cell r="Q272"/>
          <cell r="Y272"/>
          <cell r="AB272"/>
          <cell r="AM272"/>
          <cell r="AN272"/>
          <cell r="AO272"/>
          <cell r="AP272"/>
          <cell r="AQ272"/>
          <cell r="AR272"/>
          <cell r="AS272"/>
          <cell r="AT272"/>
          <cell r="AU272"/>
          <cell r="AV272"/>
          <cell r="AW272"/>
          <cell r="AX272"/>
          <cell r="AY272"/>
        </row>
        <row r="273">
          <cell r="A273"/>
          <cell r="B273"/>
          <cell r="C273"/>
          <cell r="D273"/>
          <cell r="E273"/>
          <cell r="F273"/>
          <cell r="G273"/>
          <cell r="H273"/>
          <cell r="I273"/>
          <cell r="M273"/>
          <cell r="N273"/>
          <cell r="O273"/>
          <cell r="P273"/>
          <cell r="Q273"/>
          <cell r="Y273"/>
          <cell r="AB273"/>
          <cell r="AM273"/>
          <cell r="AN273"/>
          <cell r="AO273"/>
          <cell r="AP273"/>
          <cell r="AQ273"/>
          <cell r="AR273"/>
          <cell r="AS273"/>
          <cell r="AT273"/>
          <cell r="AU273"/>
          <cell r="AV273"/>
          <cell r="AW273"/>
          <cell r="AX273"/>
          <cell r="AY273"/>
        </row>
        <row r="274">
          <cell r="A274"/>
          <cell r="B274"/>
          <cell r="C274"/>
          <cell r="D274"/>
          <cell r="E274"/>
          <cell r="F274"/>
          <cell r="G274"/>
          <cell r="H274"/>
          <cell r="I274"/>
          <cell r="M274"/>
          <cell r="N274"/>
          <cell r="O274"/>
          <cell r="P274"/>
          <cell r="Q274"/>
          <cell r="Y274"/>
          <cell r="AB274"/>
          <cell r="AM274"/>
          <cell r="AN274"/>
          <cell r="AO274"/>
          <cell r="AP274"/>
          <cell r="AQ274"/>
          <cell r="AR274"/>
          <cell r="AS274"/>
          <cell r="AT274"/>
          <cell r="AU274"/>
          <cell r="AV274"/>
          <cell r="AW274"/>
          <cell r="AX274"/>
          <cell r="AY274"/>
        </row>
        <row r="275">
          <cell r="A275"/>
          <cell r="B275"/>
          <cell r="C275"/>
          <cell r="D275"/>
          <cell r="E275"/>
          <cell r="F275"/>
          <cell r="G275"/>
          <cell r="H275"/>
          <cell r="I275"/>
          <cell r="M275"/>
          <cell r="N275"/>
          <cell r="O275"/>
          <cell r="P275"/>
          <cell r="Q275"/>
          <cell r="Y275"/>
          <cell r="AB275"/>
          <cell r="AM275"/>
          <cell r="AN275"/>
          <cell r="AO275"/>
          <cell r="AP275"/>
          <cell r="AQ275"/>
          <cell r="AR275"/>
          <cell r="AS275"/>
          <cell r="AT275"/>
          <cell r="AU275"/>
          <cell r="AV275"/>
          <cell r="AW275"/>
          <cell r="AX275"/>
          <cell r="AY275"/>
        </row>
        <row r="276">
          <cell r="A276"/>
          <cell r="B276"/>
          <cell r="C276"/>
          <cell r="D276"/>
          <cell r="E276"/>
          <cell r="F276"/>
          <cell r="G276"/>
          <cell r="H276"/>
          <cell r="I276"/>
          <cell r="M276"/>
          <cell r="N276"/>
          <cell r="O276"/>
          <cell r="P276"/>
          <cell r="Q276"/>
          <cell r="Y276"/>
          <cell r="AB276"/>
          <cell r="AM276"/>
          <cell r="AN276"/>
          <cell r="AO276"/>
          <cell r="AP276"/>
          <cell r="AQ276"/>
          <cell r="AR276"/>
          <cell r="AS276"/>
          <cell r="AT276"/>
          <cell r="AU276"/>
          <cell r="AV276"/>
          <cell r="AW276"/>
          <cell r="AX276"/>
          <cell r="AY276"/>
        </row>
        <row r="277">
          <cell r="A277"/>
          <cell r="B277"/>
          <cell r="C277"/>
          <cell r="D277"/>
          <cell r="E277"/>
          <cell r="F277"/>
          <cell r="G277"/>
          <cell r="H277"/>
          <cell r="I277"/>
          <cell r="M277"/>
          <cell r="N277"/>
          <cell r="O277"/>
          <cell r="P277"/>
          <cell r="Q277"/>
          <cell r="Y277"/>
          <cell r="AB277"/>
          <cell r="AM277"/>
          <cell r="AN277"/>
          <cell r="AO277"/>
          <cell r="AP277"/>
          <cell r="AQ277"/>
          <cell r="AR277"/>
          <cell r="AS277"/>
          <cell r="AT277"/>
          <cell r="AU277"/>
          <cell r="AV277"/>
          <cell r="AW277"/>
          <cell r="AX277"/>
          <cell r="AY277"/>
        </row>
        <row r="278">
          <cell r="A278"/>
          <cell r="B278"/>
          <cell r="C278"/>
          <cell r="D278"/>
          <cell r="E278"/>
          <cell r="F278"/>
          <cell r="G278"/>
          <cell r="H278"/>
          <cell r="I278"/>
          <cell r="M278"/>
          <cell r="N278"/>
          <cell r="O278"/>
          <cell r="P278"/>
          <cell r="Q278"/>
          <cell r="Y278"/>
          <cell r="AB278"/>
          <cell r="AM278"/>
          <cell r="AN278"/>
          <cell r="AO278"/>
          <cell r="AP278"/>
          <cell r="AQ278"/>
          <cell r="AR278"/>
          <cell r="AS278"/>
          <cell r="AT278"/>
          <cell r="AU278"/>
          <cell r="AV278"/>
          <cell r="AW278"/>
          <cell r="AX278"/>
          <cell r="AY278"/>
        </row>
        <row r="279">
          <cell r="A279"/>
          <cell r="B279"/>
          <cell r="C279"/>
          <cell r="D279"/>
          <cell r="E279"/>
          <cell r="F279"/>
          <cell r="G279"/>
          <cell r="H279"/>
          <cell r="I279"/>
          <cell r="M279"/>
          <cell r="N279"/>
          <cell r="O279"/>
          <cell r="P279"/>
          <cell r="Q279"/>
          <cell r="Y279"/>
          <cell r="AB279"/>
          <cell r="AM279"/>
          <cell r="AN279"/>
          <cell r="AO279"/>
          <cell r="AP279"/>
          <cell r="AQ279"/>
          <cell r="AR279"/>
          <cell r="AS279"/>
          <cell r="AT279"/>
          <cell r="AU279"/>
          <cell r="AV279"/>
          <cell r="AW279"/>
          <cell r="AX279"/>
          <cell r="AY279"/>
        </row>
        <row r="280">
          <cell r="A280"/>
          <cell r="B280"/>
          <cell r="C280"/>
          <cell r="D280"/>
          <cell r="E280"/>
          <cell r="F280"/>
          <cell r="G280"/>
          <cell r="H280"/>
          <cell r="I280"/>
          <cell r="M280"/>
          <cell r="N280"/>
          <cell r="O280"/>
          <cell r="P280"/>
          <cell r="Q280"/>
          <cell r="Y280"/>
          <cell r="AB280"/>
          <cell r="AM280"/>
          <cell r="AN280"/>
          <cell r="AO280"/>
          <cell r="AP280"/>
          <cell r="AQ280"/>
          <cell r="AR280"/>
          <cell r="AS280"/>
          <cell r="AT280"/>
          <cell r="AU280"/>
          <cell r="AV280"/>
          <cell r="AW280"/>
          <cell r="AX280"/>
          <cell r="AY280"/>
        </row>
        <row r="281">
          <cell r="A281"/>
          <cell r="B281"/>
          <cell r="C281"/>
          <cell r="D281"/>
          <cell r="E281"/>
          <cell r="F281"/>
          <cell r="G281"/>
          <cell r="H281"/>
          <cell r="I281"/>
          <cell r="M281"/>
          <cell r="N281"/>
          <cell r="O281"/>
          <cell r="P281"/>
          <cell r="Q281"/>
          <cell r="Y281"/>
          <cell r="AB281"/>
          <cell r="AM281"/>
          <cell r="AN281"/>
          <cell r="AO281"/>
          <cell r="AP281"/>
          <cell r="AQ281"/>
          <cell r="AR281"/>
          <cell r="AS281"/>
          <cell r="AT281"/>
          <cell r="AU281"/>
          <cell r="AV281"/>
          <cell r="AW281"/>
          <cell r="AX281"/>
          <cell r="AY281"/>
        </row>
        <row r="282">
          <cell r="A282"/>
          <cell r="B282"/>
          <cell r="C282"/>
          <cell r="D282"/>
          <cell r="E282"/>
          <cell r="F282"/>
          <cell r="G282"/>
          <cell r="H282"/>
          <cell r="I282"/>
          <cell r="M282"/>
          <cell r="N282"/>
          <cell r="O282"/>
          <cell r="P282"/>
          <cell r="Q282"/>
          <cell r="Y282"/>
          <cell r="AB282"/>
          <cell r="AM282"/>
          <cell r="AN282"/>
          <cell r="AO282"/>
          <cell r="AP282"/>
          <cell r="AQ282"/>
          <cell r="AR282"/>
          <cell r="AS282"/>
          <cell r="AT282"/>
          <cell r="AU282"/>
          <cell r="AV282"/>
          <cell r="AW282"/>
          <cell r="AX282"/>
          <cell r="AY282"/>
        </row>
        <row r="283">
          <cell r="A283"/>
          <cell r="B283"/>
          <cell r="C283"/>
          <cell r="D283"/>
          <cell r="E283"/>
          <cell r="F283"/>
          <cell r="G283"/>
          <cell r="H283"/>
          <cell r="I283"/>
          <cell r="M283"/>
          <cell r="N283"/>
          <cell r="O283"/>
          <cell r="P283"/>
          <cell r="Q283"/>
          <cell r="Y283"/>
          <cell r="AB283"/>
          <cell r="AM283"/>
          <cell r="AN283"/>
          <cell r="AO283"/>
          <cell r="AP283"/>
          <cell r="AQ283"/>
          <cell r="AR283"/>
          <cell r="AS283"/>
          <cell r="AT283"/>
          <cell r="AU283"/>
          <cell r="AV283"/>
          <cell r="AW283"/>
          <cell r="AX283"/>
          <cell r="AY283"/>
        </row>
        <row r="284">
          <cell r="A284"/>
          <cell r="B284"/>
          <cell r="C284"/>
          <cell r="D284"/>
          <cell r="E284"/>
          <cell r="F284"/>
          <cell r="G284"/>
          <cell r="H284"/>
          <cell r="I284"/>
          <cell r="M284"/>
          <cell r="N284"/>
          <cell r="O284"/>
          <cell r="P284"/>
          <cell r="Q284"/>
          <cell r="Y284"/>
          <cell r="AB284"/>
          <cell r="AM284"/>
          <cell r="AN284"/>
          <cell r="AO284"/>
          <cell r="AP284"/>
          <cell r="AQ284"/>
          <cell r="AR284"/>
          <cell r="AS284"/>
          <cell r="AT284"/>
          <cell r="AU284"/>
          <cell r="AV284"/>
          <cell r="AW284"/>
          <cell r="AX284"/>
          <cell r="AY284"/>
        </row>
        <row r="285">
          <cell r="A285"/>
          <cell r="B285"/>
          <cell r="C285"/>
          <cell r="D285"/>
          <cell r="E285"/>
          <cell r="F285"/>
          <cell r="G285"/>
          <cell r="H285"/>
          <cell r="I285"/>
          <cell r="M285"/>
          <cell r="N285"/>
          <cell r="O285"/>
          <cell r="P285"/>
          <cell r="Q285"/>
          <cell r="Y285"/>
          <cell r="AB285"/>
          <cell r="AM285"/>
          <cell r="AN285"/>
          <cell r="AO285"/>
          <cell r="AP285"/>
          <cell r="AQ285"/>
          <cell r="AR285"/>
          <cell r="AS285"/>
          <cell r="AT285"/>
          <cell r="AU285"/>
          <cell r="AV285"/>
          <cell r="AW285"/>
          <cell r="AX285"/>
          <cell r="AY285"/>
        </row>
        <row r="286">
          <cell r="A286"/>
          <cell r="B286"/>
          <cell r="C286"/>
          <cell r="D286"/>
          <cell r="E286"/>
          <cell r="F286"/>
          <cell r="G286"/>
          <cell r="H286"/>
          <cell r="I286"/>
          <cell r="M286"/>
          <cell r="N286"/>
          <cell r="O286"/>
          <cell r="P286"/>
          <cell r="Q286"/>
          <cell r="Y286"/>
          <cell r="AB286"/>
          <cell r="AM286"/>
          <cell r="AN286"/>
          <cell r="AO286"/>
          <cell r="AP286"/>
          <cell r="AQ286"/>
          <cell r="AR286"/>
          <cell r="AS286"/>
          <cell r="AT286"/>
          <cell r="AU286"/>
          <cell r="AV286"/>
          <cell r="AW286"/>
          <cell r="AX286"/>
          <cell r="AY286"/>
        </row>
        <row r="287">
          <cell r="A287"/>
          <cell r="B287"/>
          <cell r="C287"/>
          <cell r="D287"/>
          <cell r="E287"/>
          <cell r="F287"/>
          <cell r="G287"/>
          <cell r="H287"/>
          <cell r="I287"/>
          <cell r="M287"/>
          <cell r="N287"/>
          <cell r="O287"/>
          <cell r="P287"/>
          <cell r="Q287"/>
          <cell r="Y287"/>
          <cell r="AB287"/>
          <cell r="AM287"/>
          <cell r="AN287"/>
          <cell r="AO287"/>
          <cell r="AP287"/>
          <cell r="AQ287"/>
          <cell r="AR287"/>
          <cell r="AS287"/>
          <cell r="AT287"/>
          <cell r="AU287"/>
          <cell r="AV287"/>
          <cell r="AW287"/>
          <cell r="AX287"/>
          <cell r="AY287"/>
        </row>
        <row r="288">
          <cell r="A288"/>
          <cell r="B288"/>
          <cell r="C288"/>
          <cell r="D288"/>
          <cell r="E288"/>
          <cell r="F288"/>
          <cell r="G288"/>
          <cell r="H288"/>
          <cell r="I288"/>
          <cell r="M288"/>
          <cell r="N288"/>
          <cell r="O288"/>
          <cell r="P288"/>
          <cell r="Q288"/>
          <cell r="Y288"/>
          <cell r="AB288"/>
          <cell r="AM288"/>
          <cell r="AN288"/>
          <cell r="AO288"/>
          <cell r="AP288"/>
          <cell r="AQ288"/>
          <cell r="AR288"/>
          <cell r="AS288"/>
          <cell r="AT288"/>
          <cell r="AU288"/>
          <cell r="AV288"/>
          <cell r="AW288"/>
          <cell r="AX288"/>
          <cell r="AY288"/>
        </row>
        <row r="289">
          <cell r="A289"/>
          <cell r="B289"/>
          <cell r="C289"/>
          <cell r="D289"/>
          <cell r="E289"/>
          <cell r="F289"/>
          <cell r="G289"/>
          <cell r="H289"/>
          <cell r="I289"/>
          <cell r="M289"/>
          <cell r="N289"/>
          <cell r="O289"/>
          <cell r="P289"/>
          <cell r="Q289"/>
          <cell r="Y289"/>
          <cell r="AB289"/>
          <cell r="AM289"/>
          <cell r="AN289"/>
          <cell r="AO289"/>
          <cell r="AP289"/>
          <cell r="AQ289"/>
          <cell r="AR289"/>
          <cell r="AS289"/>
          <cell r="AT289"/>
          <cell r="AU289"/>
          <cell r="AV289"/>
          <cell r="AW289"/>
          <cell r="AX289"/>
          <cell r="AY289"/>
        </row>
        <row r="290">
          <cell r="A290"/>
          <cell r="B290"/>
          <cell r="C290"/>
          <cell r="D290"/>
          <cell r="E290"/>
          <cell r="F290"/>
          <cell r="G290"/>
          <cell r="H290"/>
          <cell r="I290"/>
          <cell r="M290"/>
          <cell r="N290"/>
          <cell r="O290"/>
          <cell r="P290"/>
          <cell r="Q290"/>
          <cell r="Y290"/>
          <cell r="AB290"/>
          <cell r="AM290"/>
          <cell r="AN290"/>
          <cell r="AO290"/>
          <cell r="AP290"/>
          <cell r="AQ290"/>
          <cell r="AR290"/>
          <cell r="AS290"/>
          <cell r="AT290"/>
          <cell r="AU290"/>
          <cell r="AV290"/>
          <cell r="AW290"/>
          <cell r="AX290"/>
          <cell r="AY290"/>
        </row>
        <row r="291">
          <cell r="A291"/>
          <cell r="B291"/>
          <cell r="C291"/>
          <cell r="D291"/>
          <cell r="E291"/>
          <cell r="F291"/>
          <cell r="G291"/>
          <cell r="H291"/>
          <cell r="I291"/>
          <cell r="M291"/>
          <cell r="N291"/>
          <cell r="O291"/>
          <cell r="P291"/>
          <cell r="Q291"/>
          <cell r="Y291"/>
          <cell r="AB291"/>
          <cell r="AM291"/>
          <cell r="AN291"/>
          <cell r="AO291"/>
          <cell r="AP291"/>
          <cell r="AQ291"/>
          <cell r="AR291"/>
          <cell r="AS291"/>
          <cell r="AT291"/>
          <cell r="AU291"/>
          <cell r="AV291"/>
          <cell r="AW291"/>
          <cell r="AX291"/>
          <cell r="AY291"/>
        </row>
        <row r="292">
          <cell r="A292"/>
          <cell r="B292"/>
          <cell r="C292"/>
          <cell r="D292"/>
          <cell r="E292"/>
          <cell r="F292"/>
          <cell r="G292"/>
          <cell r="H292"/>
          <cell r="I292"/>
          <cell r="M292"/>
          <cell r="N292"/>
          <cell r="O292"/>
          <cell r="P292"/>
          <cell r="Q292"/>
          <cell r="Y292"/>
          <cell r="AB292"/>
          <cell r="AM292"/>
          <cell r="AN292"/>
          <cell r="AO292"/>
          <cell r="AP292"/>
          <cell r="AQ292"/>
          <cell r="AR292"/>
          <cell r="AS292"/>
          <cell r="AT292"/>
          <cell r="AU292"/>
          <cell r="AV292"/>
          <cell r="AW292"/>
          <cell r="AX292"/>
          <cell r="AY292"/>
        </row>
        <row r="293">
          <cell r="A293"/>
          <cell r="B293"/>
          <cell r="C293"/>
          <cell r="D293"/>
          <cell r="E293"/>
          <cell r="F293"/>
          <cell r="G293"/>
          <cell r="H293"/>
          <cell r="I293"/>
          <cell r="M293"/>
          <cell r="N293"/>
          <cell r="O293"/>
          <cell r="P293"/>
          <cell r="Q293"/>
          <cell r="Y293"/>
          <cell r="AB293"/>
          <cell r="AM293"/>
          <cell r="AN293"/>
          <cell r="AO293"/>
          <cell r="AP293"/>
          <cell r="AQ293"/>
          <cell r="AR293"/>
          <cell r="AS293"/>
          <cell r="AT293"/>
          <cell r="AU293"/>
          <cell r="AV293"/>
          <cell r="AW293"/>
          <cell r="AX293"/>
          <cell r="AY293"/>
        </row>
        <row r="294">
          <cell r="A294"/>
          <cell r="B294"/>
          <cell r="C294"/>
          <cell r="D294"/>
          <cell r="E294"/>
          <cell r="F294"/>
          <cell r="G294"/>
          <cell r="H294"/>
          <cell r="I294"/>
          <cell r="M294"/>
          <cell r="N294"/>
          <cell r="O294"/>
          <cell r="P294"/>
          <cell r="Q294"/>
          <cell r="Y294"/>
          <cell r="AB294"/>
          <cell r="AM294"/>
          <cell r="AN294"/>
          <cell r="AO294"/>
          <cell r="AP294"/>
          <cell r="AQ294"/>
          <cell r="AR294"/>
          <cell r="AS294"/>
          <cell r="AT294"/>
          <cell r="AU294"/>
          <cell r="AV294"/>
          <cell r="AW294"/>
          <cell r="AX294"/>
          <cell r="AY294"/>
        </row>
        <row r="295">
          <cell r="A295"/>
          <cell r="B295"/>
          <cell r="C295"/>
          <cell r="D295"/>
          <cell r="E295"/>
          <cell r="F295"/>
          <cell r="G295"/>
          <cell r="H295"/>
          <cell r="I295"/>
          <cell r="M295"/>
          <cell r="N295"/>
          <cell r="O295"/>
          <cell r="P295"/>
          <cell r="Q295"/>
          <cell r="Y295"/>
          <cell r="AB295"/>
          <cell r="AM295"/>
          <cell r="AN295"/>
          <cell r="AO295"/>
          <cell r="AP295"/>
          <cell r="AQ295"/>
          <cell r="AR295"/>
          <cell r="AS295"/>
          <cell r="AT295"/>
          <cell r="AU295"/>
          <cell r="AV295"/>
          <cell r="AW295"/>
          <cell r="AX295"/>
          <cell r="AY295"/>
        </row>
        <row r="296">
          <cell r="A296"/>
          <cell r="B296"/>
          <cell r="C296"/>
          <cell r="D296"/>
          <cell r="E296"/>
          <cell r="F296"/>
          <cell r="G296"/>
          <cell r="H296"/>
          <cell r="I296"/>
          <cell r="M296"/>
          <cell r="N296"/>
          <cell r="O296"/>
          <cell r="P296"/>
          <cell r="Q296"/>
          <cell r="Y296"/>
          <cell r="AB296"/>
          <cell r="AM296"/>
          <cell r="AN296"/>
          <cell r="AO296"/>
          <cell r="AP296"/>
          <cell r="AQ296"/>
          <cell r="AR296"/>
          <cell r="AS296"/>
          <cell r="AT296"/>
          <cell r="AU296"/>
          <cell r="AV296"/>
          <cell r="AW296"/>
          <cell r="AX296"/>
          <cell r="AY296"/>
        </row>
        <row r="297">
          <cell r="A297"/>
          <cell r="B297"/>
          <cell r="C297"/>
          <cell r="D297"/>
          <cell r="E297"/>
          <cell r="F297"/>
          <cell r="G297"/>
          <cell r="H297"/>
          <cell r="I297"/>
          <cell r="M297"/>
          <cell r="N297"/>
          <cell r="O297"/>
          <cell r="P297"/>
          <cell r="Q297"/>
          <cell r="Y297"/>
          <cell r="AB297"/>
          <cell r="AM297"/>
          <cell r="AN297"/>
          <cell r="AO297"/>
          <cell r="AP297"/>
          <cell r="AQ297"/>
          <cell r="AR297"/>
          <cell r="AS297"/>
          <cell r="AT297"/>
          <cell r="AU297"/>
          <cell r="AV297"/>
          <cell r="AW297"/>
          <cell r="AX297"/>
          <cell r="AY297"/>
        </row>
        <row r="298">
          <cell r="A298"/>
          <cell r="B298"/>
          <cell r="C298"/>
          <cell r="D298"/>
          <cell r="E298"/>
          <cell r="F298"/>
          <cell r="G298"/>
          <cell r="H298"/>
          <cell r="I298"/>
          <cell r="M298"/>
          <cell r="N298"/>
          <cell r="O298"/>
          <cell r="P298"/>
          <cell r="Q298"/>
          <cell r="Y298"/>
          <cell r="AB298"/>
          <cell r="AM298"/>
          <cell r="AN298"/>
          <cell r="AO298"/>
          <cell r="AP298"/>
          <cell r="AQ298"/>
          <cell r="AR298"/>
          <cell r="AS298"/>
          <cell r="AT298"/>
          <cell r="AU298"/>
          <cell r="AV298"/>
          <cell r="AW298"/>
          <cell r="AX298"/>
          <cell r="AY298"/>
        </row>
        <row r="299">
          <cell r="A299"/>
          <cell r="B299"/>
          <cell r="C299"/>
          <cell r="D299"/>
          <cell r="E299"/>
          <cell r="F299"/>
          <cell r="G299"/>
          <cell r="H299"/>
          <cell r="I299"/>
          <cell r="M299"/>
          <cell r="N299"/>
          <cell r="O299"/>
          <cell r="P299"/>
          <cell r="Q299"/>
          <cell r="Y299"/>
          <cell r="AB299"/>
          <cell r="AM299"/>
          <cell r="AN299"/>
          <cell r="AO299"/>
          <cell r="AP299"/>
          <cell r="AQ299"/>
          <cell r="AR299"/>
          <cell r="AS299"/>
          <cell r="AT299"/>
          <cell r="AU299"/>
          <cell r="AV299"/>
          <cell r="AW299"/>
          <cell r="AX299"/>
          <cell r="AY299"/>
        </row>
        <row r="300">
          <cell r="A300"/>
          <cell r="B300"/>
          <cell r="C300"/>
          <cell r="D300"/>
          <cell r="E300"/>
          <cell r="F300"/>
          <cell r="G300"/>
          <cell r="H300"/>
          <cell r="I300"/>
          <cell r="M300"/>
          <cell r="N300"/>
          <cell r="O300"/>
          <cell r="P300"/>
          <cell r="Q300"/>
          <cell r="Y300"/>
          <cell r="AB300"/>
          <cell r="AM300"/>
          <cell r="AN300"/>
          <cell r="AO300"/>
          <cell r="AP300"/>
          <cell r="AQ300"/>
          <cell r="AR300"/>
          <cell r="AS300"/>
          <cell r="AT300"/>
          <cell r="AU300"/>
          <cell r="AV300"/>
          <cell r="AW300"/>
          <cell r="AX300"/>
          <cell r="AY300"/>
        </row>
        <row r="301">
          <cell r="A301"/>
          <cell r="B301"/>
          <cell r="C301"/>
          <cell r="D301"/>
          <cell r="E301"/>
          <cell r="F301"/>
          <cell r="G301"/>
          <cell r="H301"/>
          <cell r="I301"/>
          <cell r="M301"/>
          <cell r="N301"/>
          <cell r="O301"/>
          <cell r="P301"/>
          <cell r="Q301"/>
          <cell r="Y301"/>
          <cell r="AB301"/>
          <cell r="AM301"/>
          <cell r="AN301"/>
          <cell r="AO301"/>
          <cell r="AP301"/>
          <cell r="AQ301"/>
          <cell r="AR301"/>
          <cell r="AS301"/>
          <cell r="AT301"/>
          <cell r="AU301"/>
          <cell r="AV301"/>
          <cell r="AW301"/>
          <cell r="AX301"/>
          <cell r="AY301"/>
        </row>
        <row r="302">
          <cell r="A302"/>
          <cell r="B302"/>
          <cell r="C302"/>
          <cell r="D302"/>
          <cell r="E302"/>
          <cell r="F302"/>
          <cell r="G302"/>
          <cell r="H302"/>
          <cell r="I302"/>
          <cell r="M302"/>
          <cell r="N302"/>
          <cell r="O302"/>
          <cell r="P302"/>
          <cell r="Q302"/>
          <cell r="Y302"/>
          <cell r="AB302"/>
          <cell r="AM302"/>
          <cell r="AN302"/>
          <cell r="AO302"/>
          <cell r="AP302"/>
          <cell r="AQ302"/>
          <cell r="AR302"/>
          <cell r="AS302"/>
          <cell r="AT302"/>
          <cell r="AU302"/>
          <cell r="AV302"/>
          <cell r="AW302"/>
          <cell r="AX302"/>
          <cell r="AY302"/>
        </row>
        <row r="303">
          <cell r="A303"/>
          <cell r="B303"/>
          <cell r="C303"/>
          <cell r="D303"/>
          <cell r="E303"/>
          <cell r="F303"/>
          <cell r="G303"/>
          <cell r="H303"/>
          <cell r="I303"/>
          <cell r="M303"/>
          <cell r="N303"/>
          <cell r="O303"/>
          <cell r="P303"/>
          <cell r="Q303"/>
          <cell r="Y303"/>
          <cell r="AB303"/>
          <cell r="AM303"/>
          <cell r="AN303"/>
          <cell r="AO303"/>
          <cell r="AP303"/>
          <cell r="AQ303"/>
          <cell r="AR303"/>
          <cell r="AS303"/>
          <cell r="AT303"/>
          <cell r="AU303"/>
          <cell r="AV303"/>
          <cell r="AW303"/>
          <cell r="AX303"/>
          <cell r="AY303"/>
        </row>
        <row r="304">
          <cell r="A304"/>
          <cell r="B304"/>
          <cell r="C304"/>
          <cell r="D304"/>
          <cell r="E304"/>
          <cell r="F304"/>
          <cell r="G304"/>
          <cell r="H304"/>
          <cell r="I304"/>
          <cell r="M304"/>
          <cell r="N304"/>
          <cell r="O304"/>
          <cell r="P304"/>
          <cell r="Q304"/>
          <cell r="Y304"/>
          <cell r="AB304"/>
          <cell r="AM304"/>
          <cell r="AN304"/>
          <cell r="AO304"/>
          <cell r="AP304"/>
          <cell r="AQ304"/>
          <cell r="AR304"/>
          <cell r="AS304"/>
          <cell r="AT304"/>
          <cell r="AU304"/>
          <cell r="AV304"/>
          <cell r="AW304"/>
          <cell r="AX304"/>
          <cell r="AY304"/>
        </row>
        <row r="305">
          <cell r="A305"/>
          <cell r="B305"/>
          <cell r="C305"/>
          <cell r="D305"/>
          <cell r="E305"/>
          <cell r="F305"/>
          <cell r="G305"/>
          <cell r="H305"/>
          <cell r="I305"/>
          <cell r="M305"/>
          <cell r="N305"/>
          <cell r="O305"/>
          <cell r="P305"/>
          <cell r="Q305"/>
          <cell r="Y305"/>
          <cell r="AB305"/>
          <cell r="AM305"/>
          <cell r="AN305"/>
          <cell r="AO305"/>
          <cell r="AP305"/>
          <cell r="AQ305"/>
          <cell r="AR305"/>
          <cell r="AS305"/>
          <cell r="AT305"/>
          <cell r="AU305"/>
          <cell r="AV305"/>
          <cell r="AW305"/>
          <cell r="AX305"/>
          <cell r="AY305"/>
        </row>
        <row r="306">
          <cell r="A306"/>
          <cell r="B306"/>
          <cell r="C306"/>
          <cell r="D306"/>
          <cell r="E306"/>
          <cell r="F306"/>
          <cell r="G306"/>
          <cell r="H306"/>
          <cell r="I306"/>
          <cell r="M306"/>
          <cell r="N306"/>
          <cell r="O306"/>
          <cell r="P306"/>
          <cell r="Q306"/>
          <cell r="Y306"/>
          <cell r="AB306"/>
          <cell r="AM306"/>
          <cell r="AN306"/>
          <cell r="AO306"/>
          <cell r="AP306"/>
          <cell r="AQ306"/>
          <cell r="AR306"/>
          <cell r="AS306"/>
          <cell r="AT306"/>
          <cell r="AU306"/>
          <cell r="AV306"/>
          <cell r="AW306"/>
          <cell r="AX306"/>
          <cell r="AY306"/>
        </row>
        <row r="307">
          <cell r="A307"/>
          <cell r="B307"/>
          <cell r="C307"/>
          <cell r="D307"/>
          <cell r="E307"/>
          <cell r="F307"/>
          <cell r="G307"/>
          <cell r="H307"/>
          <cell r="I307"/>
          <cell r="M307"/>
          <cell r="N307"/>
          <cell r="O307"/>
          <cell r="P307"/>
          <cell r="Q307"/>
          <cell r="Y307"/>
          <cell r="AB307"/>
          <cell r="AM307"/>
          <cell r="AN307"/>
          <cell r="AO307"/>
          <cell r="AP307"/>
          <cell r="AQ307"/>
          <cell r="AR307"/>
          <cell r="AS307"/>
          <cell r="AT307"/>
          <cell r="AU307"/>
          <cell r="AV307"/>
          <cell r="AW307"/>
          <cell r="AX307"/>
          <cell r="AY307"/>
        </row>
        <row r="308">
          <cell r="A308"/>
          <cell r="B308"/>
          <cell r="C308"/>
          <cell r="D308"/>
          <cell r="E308"/>
          <cell r="F308"/>
          <cell r="G308"/>
          <cell r="H308"/>
          <cell r="I308"/>
          <cell r="M308"/>
          <cell r="N308"/>
          <cell r="O308"/>
          <cell r="P308"/>
          <cell r="Q308"/>
          <cell r="Y308"/>
          <cell r="AB308"/>
          <cell r="AM308"/>
          <cell r="AN308"/>
          <cell r="AO308"/>
          <cell r="AP308"/>
          <cell r="AQ308"/>
          <cell r="AR308"/>
          <cell r="AS308"/>
          <cell r="AT308"/>
          <cell r="AU308"/>
          <cell r="AV308"/>
          <cell r="AW308"/>
          <cell r="AX308"/>
          <cell r="AY308"/>
        </row>
        <row r="309">
          <cell r="A309"/>
          <cell r="B309"/>
          <cell r="C309"/>
          <cell r="D309"/>
          <cell r="E309"/>
          <cell r="F309"/>
          <cell r="G309"/>
          <cell r="H309"/>
          <cell r="I309"/>
          <cell r="M309"/>
          <cell r="N309"/>
          <cell r="O309"/>
          <cell r="P309"/>
          <cell r="Q309"/>
          <cell r="Y309"/>
          <cell r="AB309"/>
          <cell r="AM309"/>
          <cell r="AN309"/>
          <cell r="AO309"/>
          <cell r="AP309"/>
          <cell r="AQ309"/>
          <cell r="AR309"/>
          <cell r="AS309"/>
          <cell r="AT309"/>
          <cell r="AU309"/>
          <cell r="AV309"/>
          <cell r="AW309"/>
          <cell r="AX309"/>
          <cell r="AY309"/>
        </row>
        <row r="310">
          <cell r="A310"/>
          <cell r="B310"/>
          <cell r="C310"/>
          <cell r="D310"/>
          <cell r="E310"/>
          <cell r="F310"/>
          <cell r="G310"/>
          <cell r="H310"/>
          <cell r="I310"/>
          <cell r="M310"/>
          <cell r="N310"/>
          <cell r="O310"/>
          <cell r="P310"/>
          <cell r="Q310"/>
          <cell r="Y310"/>
          <cell r="AB310"/>
          <cell r="AM310"/>
          <cell r="AN310"/>
          <cell r="AO310"/>
          <cell r="AP310"/>
          <cell r="AQ310"/>
          <cell r="AR310"/>
          <cell r="AS310"/>
          <cell r="AT310"/>
          <cell r="AU310"/>
          <cell r="AV310"/>
          <cell r="AW310"/>
          <cell r="AX310"/>
          <cell r="AY310"/>
        </row>
        <row r="311">
          <cell r="A311"/>
          <cell r="B311"/>
          <cell r="C311"/>
          <cell r="D311"/>
          <cell r="E311"/>
          <cell r="F311"/>
          <cell r="G311"/>
          <cell r="H311"/>
          <cell r="I311"/>
          <cell r="M311"/>
          <cell r="N311"/>
          <cell r="O311"/>
          <cell r="P311"/>
          <cell r="Q311"/>
          <cell r="Y311"/>
          <cell r="AB311"/>
          <cell r="AM311"/>
          <cell r="AN311"/>
          <cell r="AO311"/>
          <cell r="AP311"/>
          <cell r="AQ311"/>
          <cell r="AR311"/>
          <cell r="AS311"/>
          <cell r="AT311"/>
          <cell r="AU311"/>
          <cell r="AV311"/>
          <cell r="AW311"/>
          <cell r="AX311"/>
          <cell r="AY311"/>
        </row>
        <row r="312">
          <cell r="A312"/>
          <cell r="B312"/>
          <cell r="C312"/>
          <cell r="D312"/>
          <cell r="E312"/>
          <cell r="F312"/>
          <cell r="G312"/>
          <cell r="H312"/>
          <cell r="I312"/>
          <cell r="M312"/>
          <cell r="N312"/>
          <cell r="O312"/>
          <cell r="P312"/>
          <cell r="Q312"/>
          <cell r="Y312"/>
          <cell r="AB312"/>
          <cell r="AM312"/>
          <cell r="AN312"/>
          <cell r="AO312"/>
          <cell r="AP312"/>
          <cell r="AQ312"/>
          <cell r="AR312"/>
          <cell r="AS312"/>
          <cell r="AT312"/>
          <cell r="AU312"/>
          <cell r="AV312"/>
          <cell r="AW312"/>
          <cell r="AX312"/>
          <cell r="AY312"/>
        </row>
        <row r="313">
          <cell r="A313"/>
          <cell r="B313"/>
          <cell r="C313"/>
          <cell r="D313"/>
          <cell r="E313"/>
          <cell r="F313"/>
          <cell r="G313"/>
          <cell r="H313"/>
          <cell r="I313"/>
          <cell r="M313"/>
          <cell r="N313"/>
          <cell r="O313"/>
          <cell r="P313"/>
          <cell r="Q313"/>
          <cell r="Y313"/>
          <cell r="AB313"/>
          <cell r="AM313"/>
          <cell r="AN313"/>
          <cell r="AO313"/>
          <cell r="AP313"/>
          <cell r="AQ313"/>
          <cell r="AR313"/>
          <cell r="AS313"/>
          <cell r="AT313"/>
          <cell r="AU313"/>
          <cell r="AV313"/>
          <cell r="AW313"/>
          <cell r="AX313"/>
          <cell r="AY313"/>
        </row>
        <row r="314">
          <cell r="A314"/>
          <cell r="B314"/>
          <cell r="C314"/>
          <cell r="D314"/>
          <cell r="E314"/>
          <cell r="F314"/>
          <cell r="G314"/>
          <cell r="H314"/>
          <cell r="I314"/>
          <cell r="M314"/>
          <cell r="N314"/>
          <cell r="O314"/>
          <cell r="P314"/>
          <cell r="Q314"/>
          <cell r="Y314"/>
          <cell r="AB314"/>
          <cell r="AM314"/>
          <cell r="AN314"/>
          <cell r="AO314"/>
          <cell r="AP314"/>
          <cell r="AQ314"/>
          <cell r="AR314"/>
          <cell r="AS314"/>
          <cell r="AT314"/>
          <cell r="AU314"/>
          <cell r="AV314"/>
          <cell r="AW314"/>
          <cell r="AX314"/>
          <cell r="AY314"/>
        </row>
        <row r="315">
          <cell r="A315"/>
          <cell r="B315"/>
          <cell r="C315"/>
          <cell r="D315"/>
          <cell r="E315"/>
          <cell r="F315"/>
          <cell r="G315"/>
          <cell r="H315"/>
          <cell r="I315"/>
          <cell r="M315"/>
          <cell r="N315"/>
          <cell r="O315"/>
          <cell r="P315"/>
          <cell r="Q315"/>
          <cell r="Y315"/>
          <cell r="AB315"/>
          <cell r="AM315"/>
          <cell r="AN315"/>
          <cell r="AO315"/>
          <cell r="AP315"/>
          <cell r="AQ315"/>
          <cell r="AR315"/>
          <cell r="AS315"/>
          <cell r="AT315"/>
          <cell r="AU315"/>
          <cell r="AV315"/>
          <cell r="AW315"/>
          <cell r="AX315"/>
          <cell r="AY315"/>
        </row>
        <row r="316">
          <cell r="A316"/>
          <cell r="B316"/>
          <cell r="C316"/>
          <cell r="D316"/>
          <cell r="E316"/>
          <cell r="F316"/>
          <cell r="G316"/>
          <cell r="H316"/>
          <cell r="I316"/>
          <cell r="M316"/>
          <cell r="N316"/>
          <cell r="O316"/>
          <cell r="P316"/>
          <cell r="Q316"/>
          <cell r="Y316"/>
          <cell r="AB316"/>
          <cell r="AM316"/>
          <cell r="AN316"/>
          <cell r="AO316"/>
          <cell r="AP316"/>
          <cell r="AQ316"/>
          <cell r="AR316"/>
          <cell r="AS316"/>
          <cell r="AT316"/>
          <cell r="AU316"/>
          <cell r="AV316"/>
          <cell r="AW316"/>
          <cell r="AX316"/>
          <cell r="AY316"/>
        </row>
        <row r="317">
          <cell r="A317"/>
          <cell r="B317"/>
          <cell r="C317"/>
          <cell r="D317"/>
          <cell r="E317"/>
          <cell r="F317"/>
          <cell r="G317"/>
          <cell r="H317"/>
          <cell r="I317"/>
          <cell r="M317"/>
          <cell r="N317"/>
          <cell r="O317"/>
          <cell r="P317"/>
          <cell r="Q317"/>
          <cell r="Y317"/>
          <cell r="AB317"/>
          <cell r="AM317"/>
          <cell r="AN317"/>
          <cell r="AO317"/>
          <cell r="AP317"/>
          <cell r="AQ317"/>
          <cell r="AR317"/>
          <cell r="AS317"/>
          <cell r="AT317"/>
          <cell r="AU317"/>
          <cell r="AV317"/>
          <cell r="AW317"/>
          <cell r="AX317"/>
          <cell r="AY317"/>
        </row>
        <row r="318">
          <cell r="A318"/>
          <cell r="B318"/>
          <cell r="C318"/>
          <cell r="D318"/>
          <cell r="E318"/>
          <cell r="F318"/>
          <cell r="G318"/>
          <cell r="H318"/>
          <cell r="I318"/>
          <cell r="M318"/>
          <cell r="N318"/>
          <cell r="O318"/>
          <cell r="P318"/>
          <cell r="Q318"/>
          <cell r="Y318"/>
          <cell r="AB318"/>
          <cell r="AM318"/>
          <cell r="AN318"/>
          <cell r="AO318"/>
          <cell r="AP318"/>
          <cell r="AQ318"/>
          <cell r="AR318"/>
          <cell r="AS318"/>
          <cell r="AT318"/>
          <cell r="AU318"/>
          <cell r="AV318"/>
          <cell r="AW318"/>
          <cell r="AX318"/>
          <cell r="AY318"/>
        </row>
        <row r="319">
          <cell r="A319"/>
          <cell r="B319"/>
          <cell r="C319"/>
          <cell r="D319"/>
          <cell r="E319"/>
          <cell r="F319"/>
          <cell r="G319"/>
          <cell r="H319"/>
          <cell r="I319"/>
          <cell r="M319"/>
          <cell r="N319"/>
          <cell r="O319"/>
          <cell r="P319"/>
          <cell r="Q319"/>
          <cell r="Y319"/>
          <cell r="AB319"/>
          <cell r="AM319"/>
          <cell r="AN319"/>
          <cell r="AO319"/>
          <cell r="AP319"/>
          <cell r="AQ319"/>
          <cell r="AR319"/>
          <cell r="AS319"/>
          <cell r="AT319"/>
          <cell r="AU319"/>
          <cell r="AV319"/>
          <cell r="AW319"/>
          <cell r="AX319"/>
          <cell r="AY319"/>
        </row>
        <row r="320">
          <cell r="A320"/>
          <cell r="B320"/>
          <cell r="C320"/>
          <cell r="D320"/>
          <cell r="E320"/>
          <cell r="F320"/>
          <cell r="G320"/>
          <cell r="H320"/>
          <cell r="I320"/>
          <cell r="M320"/>
          <cell r="N320"/>
          <cell r="O320"/>
          <cell r="P320"/>
          <cell r="Q320"/>
          <cell r="Y320"/>
          <cell r="AB320"/>
          <cell r="AM320"/>
          <cell r="AN320"/>
          <cell r="AO320"/>
          <cell r="AP320"/>
          <cell r="AQ320"/>
          <cell r="AR320"/>
          <cell r="AS320"/>
          <cell r="AT320"/>
          <cell r="AU320"/>
          <cell r="AV320"/>
          <cell r="AW320"/>
          <cell r="AX320"/>
          <cell r="AY320"/>
        </row>
        <row r="321">
          <cell r="A321"/>
          <cell r="B321"/>
          <cell r="C321"/>
          <cell r="D321"/>
          <cell r="E321"/>
          <cell r="F321"/>
          <cell r="G321"/>
          <cell r="H321"/>
          <cell r="I321"/>
          <cell r="M321"/>
          <cell r="N321"/>
          <cell r="O321"/>
          <cell r="P321"/>
          <cell r="Q321"/>
          <cell r="Y321"/>
          <cell r="AB321"/>
          <cell r="AM321"/>
          <cell r="AN321"/>
          <cell r="AO321"/>
          <cell r="AP321"/>
          <cell r="AQ321"/>
          <cell r="AR321"/>
          <cell r="AS321"/>
          <cell r="AT321"/>
          <cell r="AU321"/>
          <cell r="AV321"/>
          <cell r="AW321"/>
          <cell r="AX321"/>
          <cell r="AY321"/>
        </row>
        <row r="322">
          <cell r="A322"/>
          <cell r="B322"/>
          <cell r="C322"/>
          <cell r="D322"/>
          <cell r="E322"/>
          <cell r="F322"/>
          <cell r="G322"/>
          <cell r="H322"/>
          <cell r="I322"/>
          <cell r="M322"/>
          <cell r="N322"/>
          <cell r="O322"/>
          <cell r="P322"/>
          <cell r="Q322"/>
          <cell r="Y322"/>
          <cell r="AB322"/>
          <cell r="AM322"/>
          <cell r="AN322"/>
          <cell r="AO322"/>
          <cell r="AP322"/>
          <cell r="AQ322"/>
          <cell r="AR322"/>
          <cell r="AS322"/>
          <cell r="AT322"/>
          <cell r="AU322"/>
          <cell r="AV322"/>
          <cell r="AW322"/>
          <cell r="AX322"/>
          <cell r="AY322"/>
        </row>
        <row r="323">
          <cell r="A323"/>
          <cell r="B323"/>
          <cell r="C323"/>
          <cell r="D323"/>
          <cell r="E323"/>
          <cell r="F323"/>
          <cell r="G323"/>
          <cell r="H323"/>
          <cell r="I323"/>
          <cell r="M323"/>
          <cell r="N323"/>
          <cell r="O323"/>
          <cell r="P323"/>
          <cell r="Q323"/>
          <cell r="Y323"/>
          <cell r="AB323"/>
          <cell r="AM323"/>
          <cell r="AN323"/>
          <cell r="AO323"/>
          <cell r="AP323"/>
          <cell r="AQ323"/>
          <cell r="AR323"/>
          <cell r="AS323"/>
          <cell r="AT323"/>
          <cell r="AU323"/>
          <cell r="AV323"/>
          <cell r="AW323"/>
          <cell r="AX323"/>
          <cell r="AY323"/>
        </row>
        <row r="324">
          <cell r="A324"/>
          <cell r="B324"/>
          <cell r="C324"/>
          <cell r="D324"/>
          <cell r="E324"/>
          <cell r="F324"/>
          <cell r="G324"/>
          <cell r="H324"/>
          <cell r="I324"/>
          <cell r="M324"/>
          <cell r="N324"/>
          <cell r="O324"/>
          <cell r="P324"/>
          <cell r="Q324"/>
          <cell r="Y324"/>
          <cell r="AB324"/>
          <cell r="AM324"/>
          <cell r="AN324"/>
          <cell r="AO324"/>
          <cell r="AP324"/>
          <cell r="AQ324"/>
          <cell r="AR324"/>
          <cell r="AS324"/>
          <cell r="AT324"/>
          <cell r="AU324"/>
          <cell r="AV324"/>
          <cell r="AW324"/>
          <cell r="AX324"/>
          <cell r="AY324"/>
        </row>
        <row r="325">
          <cell r="A325"/>
          <cell r="B325"/>
          <cell r="C325"/>
          <cell r="D325"/>
          <cell r="E325"/>
          <cell r="F325"/>
          <cell r="G325"/>
          <cell r="H325"/>
          <cell r="I325"/>
          <cell r="M325"/>
          <cell r="N325"/>
          <cell r="O325"/>
          <cell r="P325"/>
          <cell r="Q325"/>
          <cell r="Y325"/>
          <cell r="AB325"/>
          <cell r="AM325"/>
          <cell r="AN325"/>
          <cell r="AO325"/>
          <cell r="AP325"/>
          <cell r="AQ325"/>
          <cell r="AR325"/>
          <cell r="AS325"/>
          <cell r="AT325"/>
          <cell r="AU325"/>
          <cell r="AV325"/>
          <cell r="AW325"/>
          <cell r="AX325"/>
          <cell r="AY325"/>
        </row>
        <row r="326">
          <cell r="A326"/>
          <cell r="B326"/>
          <cell r="C326"/>
          <cell r="D326"/>
          <cell r="E326"/>
          <cell r="F326"/>
          <cell r="G326"/>
          <cell r="H326"/>
          <cell r="I326"/>
          <cell r="M326"/>
          <cell r="N326"/>
          <cell r="O326"/>
          <cell r="P326"/>
          <cell r="Q326"/>
          <cell r="Y326"/>
          <cell r="AB326"/>
          <cell r="AM326"/>
          <cell r="AN326"/>
          <cell r="AO326"/>
          <cell r="AP326"/>
          <cell r="AQ326"/>
          <cell r="AR326"/>
          <cell r="AS326"/>
          <cell r="AT326"/>
          <cell r="AU326"/>
          <cell r="AV326"/>
          <cell r="AW326"/>
          <cell r="AX326"/>
          <cell r="AY326"/>
        </row>
        <row r="327">
          <cell r="A327"/>
          <cell r="B327"/>
          <cell r="C327"/>
          <cell r="D327"/>
          <cell r="E327"/>
          <cell r="F327"/>
          <cell r="G327"/>
          <cell r="H327"/>
          <cell r="I327"/>
          <cell r="M327"/>
          <cell r="N327"/>
          <cell r="O327"/>
          <cell r="P327"/>
          <cell r="Q327"/>
          <cell r="Y327"/>
          <cell r="AB327"/>
          <cell r="AM327"/>
          <cell r="AN327"/>
          <cell r="AO327"/>
          <cell r="AP327"/>
          <cell r="AQ327"/>
          <cell r="AR327"/>
          <cell r="AS327"/>
          <cell r="AT327"/>
          <cell r="AU327"/>
          <cell r="AV327"/>
          <cell r="AW327"/>
          <cell r="AX327"/>
          <cell r="AY327"/>
        </row>
        <row r="328">
          <cell r="A328"/>
          <cell r="B328"/>
          <cell r="C328"/>
          <cell r="D328"/>
          <cell r="E328"/>
          <cell r="F328"/>
          <cell r="G328"/>
          <cell r="H328"/>
          <cell r="I328"/>
          <cell r="M328"/>
          <cell r="N328"/>
          <cell r="O328"/>
          <cell r="P328"/>
          <cell r="Q328"/>
          <cell r="Y328"/>
          <cell r="AB328"/>
          <cell r="AM328"/>
          <cell r="AN328"/>
          <cell r="AO328"/>
          <cell r="AP328"/>
          <cell r="AQ328"/>
          <cell r="AR328"/>
          <cell r="AS328"/>
          <cell r="AT328"/>
          <cell r="AU328"/>
          <cell r="AV328"/>
          <cell r="AW328"/>
          <cell r="AX328"/>
          <cell r="AY328"/>
        </row>
        <row r="329">
          <cell r="A329"/>
          <cell r="B329"/>
          <cell r="C329"/>
          <cell r="D329"/>
          <cell r="E329"/>
          <cell r="F329"/>
          <cell r="G329"/>
          <cell r="H329"/>
          <cell r="I329"/>
          <cell r="M329"/>
          <cell r="N329"/>
          <cell r="O329"/>
          <cell r="P329"/>
          <cell r="Q329"/>
          <cell r="Y329"/>
          <cell r="AB329"/>
          <cell r="AM329"/>
          <cell r="AN329"/>
          <cell r="AO329"/>
          <cell r="AP329"/>
          <cell r="AQ329"/>
          <cell r="AR329"/>
          <cell r="AS329"/>
          <cell r="AT329"/>
          <cell r="AU329"/>
          <cell r="AV329"/>
          <cell r="AW329"/>
          <cell r="AX329"/>
          <cell r="AY329"/>
        </row>
        <row r="330">
          <cell r="A330"/>
          <cell r="B330"/>
          <cell r="C330"/>
          <cell r="D330"/>
          <cell r="E330"/>
          <cell r="F330"/>
          <cell r="G330"/>
          <cell r="H330"/>
          <cell r="I330"/>
          <cell r="M330"/>
          <cell r="N330"/>
          <cell r="O330"/>
          <cell r="P330"/>
          <cell r="Q330"/>
          <cell r="Y330"/>
          <cell r="AB330"/>
          <cell r="AM330"/>
          <cell r="AN330"/>
          <cell r="AO330"/>
          <cell r="AP330"/>
          <cell r="AQ330"/>
          <cell r="AR330"/>
          <cell r="AS330"/>
          <cell r="AT330"/>
          <cell r="AU330"/>
          <cell r="AV330"/>
          <cell r="AW330"/>
          <cell r="AX330"/>
          <cell r="AY330"/>
        </row>
        <row r="331">
          <cell r="A331"/>
          <cell r="B331"/>
          <cell r="C331"/>
          <cell r="D331"/>
          <cell r="E331"/>
          <cell r="F331"/>
          <cell r="G331"/>
          <cell r="H331"/>
          <cell r="I331"/>
          <cell r="M331"/>
          <cell r="N331"/>
          <cell r="O331"/>
          <cell r="P331"/>
          <cell r="Q331"/>
          <cell r="Y331"/>
          <cell r="AB331"/>
          <cell r="AM331"/>
          <cell r="AN331"/>
          <cell r="AO331"/>
          <cell r="AP331"/>
          <cell r="AQ331"/>
          <cell r="AR331"/>
          <cell r="AS331"/>
          <cell r="AT331"/>
          <cell r="AU331"/>
          <cell r="AV331"/>
          <cell r="AW331"/>
          <cell r="AX331"/>
          <cell r="AY331"/>
        </row>
        <row r="332">
          <cell r="A332"/>
          <cell r="B332"/>
          <cell r="C332"/>
          <cell r="D332"/>
          <cell r="E332"/>
          <cell r="F332"/>
          <cell r="G332"/>
          <cell r="H332"/>
          <cell r="I332"/>
          <cell r="M332"/>
          <cell r="N332"/>
          <cell r="O332"/>
          <cell r="P332"/>
          <cell r="Q332"/>
          <cell r="Y332"/>
          <cell r="AB332"/>
          <cell r="AM332"/>
          <cell r="AN332"/>
          <cell r="AO332"/>
          <cell r="AP332"/>
          <cell r="AQ332"/>
          <cell r="AR332"/>
          <cell r="AS332"/>
          <cell r="AT332"/>
          <cell r="AU332"/>
          <cell r="AV332"/>
          <cell r="AW332"/>
          <cell r="AX332"/>
          <cell r="AY332"/>
        </row>
        <row r="333">
          <cell r="A333"/>
          <cell r="B333"/>
          <cell r="C333"/>
          <cell r="D333"/>
          <cell r="E333"/>
          <cell r="F333"/>
          <cell r="G333"/>
          <cell r="H333"/>
          <cell r="I333"/>
          <cell r="M333"/>
          <cell r="N333"/>
          <cell r="O333"/>
          <cell r="P333"/>
          <cell r="Q333"/>
          <cell r="Y333"/>
          <cell r="AB333"/>
          <cell r="AM333"/>
          <cell r="AN333"/>
          <cell r="AO333"/>
          <cell r="AP333"/>
          <cell r="AQ333"/>
          <cell r="AR333"/>
          <cell r="AS333"/>
          <cell r="AT333"/>
          <cell r="AU333"/>
          <cell r="AV333"/>
          <cell r="AW333"/>
          <cell r="AX333"/>
          <cell r="AY333"/>
        </row>
        <row r="334">
          <cell r="A334"/>
          <cell r="B334"/>
          <cell r="C334"/>
          <cell r="D334"/>
          <cell r="E334"/>
          <cell r="F334"/>
          <cell r="G334"/>
          <cell r="H334"/>
          <cell r="I334"/>
          <cell r="M334"/>
          <cell r="N334"/>
          <cell r="O334"/>
          <cell r="P334"/>
          <cell r="Q334"/>
          <cell r="Y334"/>
          <cell r="AB334"/>
          <cell r="AM334"/>
          <cell r="AN334"/>
          <cell r="AO334"/>
          <cell r="AP334"/>
          <cell r="AQ334"/>
          <cell r="AR334"/>
          <cell r="AS334"/>
          <cell r="AT334"/>
          <cell r="AU334"/>
          <cell r="AV334"/>
          <cell r="AW334"/>
          <cell r="AX334"/>
          <cell r="AY334"/>
        </row>
        <row r="335">
          <cell r="A335"/>
          <cell r="B335"/>
          <cell r="C335"/>
          <cell r="D335"/>
          <cell r="E335"/>
          <cell r="F335"/>
          <cell r="G335"/>
          <cell r="H335"/>
          <cell r="I335"/>
          <cell r="M335"/>
          <cell r="N335"/>
          <cell r="O335"/>
          <cell r="P335"/>
          <cell r="Q335"/>
          <cell r="Y335"/>
          <cell r="AB335"/>
          <cell r="AM335"/>
          <cell r="AN335"/>
          <cell r="AO335"/>
          <cell r="AP335"/>
          <cell r="AQ335"/>
          <cell r="AR335"/>
          <cell r="AS335"/>
          <cell r="AT335"/>
          <cell r="AU335"/>
          <cell r="AV335"/>
          <cell r="AW335"/>
          <cell r="AX335"/>
          <cell r="AY335"/>
        </row>
        <row r="336">
          <cell r="A336"/>
          <cell r="B336"/>
          <cell r="C336"/>
          <cell r="D336"/>
          <cell r="E336"/>
          <cell r="F336"/>
          <cell r="G336"/>
          <cell r="H336"/>
          <cell r="I336"/>
          <cell r="M336"/>
          <cell r="N336"/>
          <cell r="O336"/>
          <cell r="P336"/>
          <cell r="Q336"/>
          <cell r="Y336"/>
          <cell r="AB336"/>
          <cell r="AM336"/>
          <cell r="AN336"/>
          <cell r="AO336"/>
          <cell r="AP336"/>
          <cell r="AQ336"/>
          <cell r="AR336"/>
          <cell r="AS336"/>
          <cell r="AT336"/>
          <cell r="AU336"/>
          <cell r="AV336"/>
          <cell r="AW336"/>
          <cell r="AX336"/>
          <cell r="AY336"/>
        </row>
        <row r="337">
          <cell r="A337"/>
          <cell r="B337"/>
          <cell r="C337"/>
          <cell r="D337"/>
          <cell r="E337"/>
          <cell r="F337"/>
          <cell r="G337"/>
          <cell r="H337"/>
          <cell r="I337"/>
          <cell r="M337"/>
          <cell r="N337"/>
          <cell r="O337"/>
          <cell r="P337"/>
          <cell r="Q337"/>
          <cell r="Y337"/>
          <cell r="AB337"/>
          <cell r="AM337"/>
          <cell r="AN337"/>
          <cell r="AO337"/>
          <cell r="AP337"/>
          <cell r="AQ337"/>
          <cell r="AR337"/>
          <cell r="AS337"/>
          <cell r="AT337"/>
          <cell r="AU337"/>
          <cell r="AV337"/>
          <cell r="AW337"/>
          <cell r="AX337"/>
          <cell r="AY337"/>
        </row>
        <row r="338">
          <cell r="A338"/>
          <cell r="B338"/>
          <cell r="C338"/>
          <cell r="D338"/>
          <cell r="E338"/>
          <cell r="F338"/>
          <cell r="G338"/>
          <cell r="H338"/>
          <cell r="I338"/>
          <cell r="M338"/>
          <cell r="N338"/>
          <cell r="O338"/>
          <cell r="P338"/>
          <cell r="Q338"/>
          <cell r="Y338"/>
          <cell r="AB338"/>
          <cell r="AM338"/>
          <cell r="AN338"/>
          <cell r="AO338"/>
          <cell r="AP338"/>
          <cell r="AQ338"/>
          <cell r="AR338"/>
          <cell r="AS338"/>
          <cell r="AT338"/>
          <cell r="AU338"/>
          <cell r="AV338"/>
          <cell r="AW338"/>
          <cell r="AX338"/>
          <cell r="AY338"/>
        </row>
        <row r="339">
          <cell r="A339"/>
          <cell r="B339"/>
          <cell r="C339"/>
          <cell r="D339"/>
          <cell r="E339"/>
          <cell r="F339"/>
          <cell r="G339"/>
          <cell r="H339"/>
          <cell r="I339"/>
          <cell r="M339"/>
          <cell r="N339"/>
          <cell r="O339"/>
          <cell r="P339"/>
          <cell r="Q339"/>
          <cell r="Y339"/>
          <cell r="AB339"/>
          <cell r="AM339"/>
          <cell r="AN339"/>
          <cell r="AO339"/>
          <cell r="AP339"/>
          <cell r="AQ339"/>
          <cell r="AR339"/>
          <cell r="AS339"/>
          <cell r="AT339"/>
          <cell r="AU339"/>
          <cell r="AV339"/>
          <cell r="AW339"/>
          <cell r="AX339"/>
          <cell r="AY339"/>
        </row>
        <row r="340">
          <cell r="A340"/>
          <cell r="B340"/>
          <cell r="C340"/>
          <cell r="D340"/>
          <cell r="E340"/>
          <cell r="F340"/>
          <cell r="G340"/>
          <cell r="H340"/>
          <cell r="I340"/>
          <cell r="M340"/>
          <cell r="N340"/>
          <cell r="O340"/>
          <cell r="P340"/>
          <cell r="Q340"/>
          <cell r="Y340"/>
          <cell r="AB340"/>
          <cell r="AM340"/>
          <cell r="AN340"/>
          <cell r="AO340"/>
          <cell r="AP340"/>
          <cell r="AQ340"/>
          <cell r="AR340"/>
          <cell r="AS340"/>
          <cell r="AT340"/>
          <cell r="AU340"/>
          <cell r="AV340"/>
          <cell r="AW340"/>
          <cell r="AX340"/>
          <cell r="AY340"/>
        </row>
        <row r="341">
          <cell r="A341"/>
          <cell r="B341"/>
          <cell r="C341"/>
          <cell r="D341"/>
          <cell r="E341"/>
          <cell r="F341"/>
          <cell r="G341"/>
          <cell r="H341"/>
          <cell r="I341"/>
          <cell r="M341"/>
          <cell r="N341"/>
          <cell r="O341"/>
          <cell r="P341"/>
          <cell r="Q341"/>
          <cell r="Y341"/>
          <cell r="AB341"/>
          <cell r="AM341"/>
          <cell r="AN341"/>
          <cell r="AO341"/>
          <cell r="AP341"/>
          <cell r="AQ341"/>
          <cell r="AR341"/>
          <cell r="AS341"/>
          <cell r="AT341"/>
          <cell r="AU341"/>
          <cell r="AV341"/>
          <cell r="AW341"/>
          <cell r="AX341"/>
          <cell r="AY341"/>
        </row>
        <row r="342">
          <cell r="A342"/>
          <cell r="B342"/>
          <cell r="C342"/>
          <cell r="D342"/>
          <cell r="E342"/>
          <cell r="F342"/>
          <cell r="G342"/>
          <cell r="H342"/>
          <cell r="I342"/>
          <cell r="M342"/>
          <cell r="N342"/>
          <cell r="O342"/>
          <cell r="P342"/>
          <cell r="Q342"/>
          <cell r="Y342"/>
          <cell r="AB342"/>
          <cell r="AM342"/>
          <cell r="AN342"/>
          <cell r="AO342"/>
          <cell r="AP342"/>
          <cell r="AQ342"/>
          <cell r="AR342"/>
          <cell r="AS342"/>
          <cell r="AT342"/>
          <cell r="AU342"/>
          <cell r="AV342"/>
          <cell r="AW342"/>
          <cell r="AX342"/>
          <cell r="AY342"/>
        </row>
        <row r="343">
          <cell r="A343"/>
          <cell r="B343"/>
          <cell r="C343"/>
          <cell r="D343"/>
          <cell r="E343"/>
          <cell r="F343"/>
          <cell r="G343"/>
          <cell r="H343"/>
          <cell r="I343"/>
          <cell r="M343"/>
          <cell r="N343"/>
          <cell r="O343"/>
          <cell r="P343"/>
          <cell r="Q343"/>
          <cell r="Y343"/>
          <cell r="AB343"/>
          <cell r="AM343"/>
          <cell r="AN343"/>
          <cell r="AO343"/>
          <cell r="AP343"/>
          <cell r="AQ343"/>
          <cell r="AR343"/>
          <cell r="AS343"/>
          <cell r="AT343"/>
          <cell r="AU343"/>
          <cell r="AV343"/>
          <cell r="AW343"/>
          <cell r="AX343"/>
          <cell r="AY343"/>
        </row>
        <row r="344">
          <cell r="A344"/>
          <cell r="B344"/>
          <cell r="C344"/>
          <cell r="D344"/>
          <cell r="E344"/>
          <cell r="F344"/>
          <cell r="G344"/>
          <cell r="H344"/>
          <cell r="I344"/>
          <cell r="M344"/>
          <cell r="N344"/>
          <cell r="O344"/>
          <cell r="P344"/>
          <cell r="Q344"/>
          <cell r="Y344"/>
          <cell r="AB344"/>
          <cell r="AM344"/>
          <cell r="AN344"/>
          <cell r="AO344"/>
          <cell r="AP344"/>
          <cell r="AQ344"/>
          <cell r="AR344"/>
          <cell r="AS344"/>
          <cell r="AT344"/>
          <cell r="AU344"/>
          <cell r="AV344"/>
          <cell r="AW344"/>
          <cell r="AX344"/>
          <cell r="AY344"/>
        </row>
        <row r="345">
          <cell r="A345"/>
          <cell r="B345"/>
          <cell r="C345"/>
          <cell r="D345"/>
          <cell r="E345"/>
          <cell r="F345"/>
          <cell r="G345"/>
          <cell r="H345"/>
          <cell r="I345"/>
          <cell r="M345"/>
          <cell r="N345"/>
          <cell r="O345"/>
          <cell r="P345"/>
          <cell r="Q345"/>
          <cell r="Y345"/>
          <cell r="AB345"/>
          <cell r="AM345"/>
          <cell r="AN345"/>
          <cell r="AO345"/>
          <cell r="AP345"/>
          <cell r="AQ345"/>
          <cell r="AR345"/>
          <cell r="AS345"/>
          <cell r="AT345"/>
          <cell r="AU345"/>
          <cell r="AV345"/>
          <cell r="AW345"/>
          <cell r="AX345"/>
          <cell r="AY345"/>
        </row>
        <row r="346">
          <cell r="A346"/>
          <cell r="B346"/>
          <cell r="C346"/>
          <cell r="D346"/>
          <cell r="E346"/>
          <cell r="F346"/>
          <cell r="G346"/>
          <cell r="H346"/>
          <cell r="I346"/>
          <cell r="M346"/>
          <cell r="N346"/>
          <cell r="O346"/>
          <cell r="P346"/>
          <cell r="Q346"/>
          <cell r="Y346"/>
          <cell r="AB346"/>
          <cell r="AM346"/>
          <cell r="AN346"/>
          <cell r="AO346"/>
          <cell r="AP346"/>
          <cell r="AQ346"/>
          <cell r="AR346"/>
          <cell r="AS346"/>
          <cell r="AT346"/>
          <cell r="AU346"/>
          <cell r="AV346"/>
          <cell r="AW346"/>
          <cell r="AX346"/>
          <cell r="AY346"/>
        </row>
        <row r="347">
          <cell r="A347"/>
          <cell r="B347"/>
          <cell r="C347"/>
          <cell r="D347"/>
          <cell r="E347"/>
          <cell r="F347"/>
          <cell r="G347"/>
          <cell r="H347"/>
          <cell r="I347"/>
          <cell r="M347"/>
          <cell r="N347"/>
          <cell r="O347"/>
          <cell r="P347"/>
          <cell r="Q347"/>
          <cell r="Y347"/>
          <cell r="AB347"/>
          <cell r="AM347"/>
          <cell r="AN347"/>
          <cell r="AO347"/>
          <cell r="AP347"/>
          <cell r="AQ347"/>
          <cell r="AR347"/>
          <cell r="AS347"/>
          <cell r="AT347"/>
          <cell r="AU347"/>
          <cell r="AV347"/>
          <cell r="AW347"/>
          <cell r="AX347"/>
          <cell r="AY347"/>
        </row>
        <row r="348">
          <cell r="A348"/>
          <cell r="B348"/>
          <cell r="C348"/>
          <cell r="D348"/>
          <cell r="E348"/>
          <cell r="F348"/>
          <cell r="G348"/>
          <cell r="H348"/>
          <cell r="I348"/>
          <cell r="M348"/>
          <cell r="N348"/>
          <cell r="O348"/>
          <cell r="P348"/>
          <cell r="Q348"/>
          <cell r="Y348"/>
          <cell r="AB348"/>
          <cell r="AM348"/>
          <cell r="AN348"/>
          <cell r="AO348"/>
          <cell r="AP348"/>
          <cell r="AQ348"/>
          <cell r="AR348"/>
          <cell r="AS348"/>
          <cell r="AT348"/>
          <cell r="AU348"/>
          <cell r="AV348"/>
          <cell r="AW348"/>
          <cell r="AX348"/>
          <cell r="AY348"/>
        </row>
        <row r="349">
          <cell r="A349"/>
          <cell r="B349"/>
          <cell r="C349"/>
          <cell r="D349"/>
          <cell r="E349"/>
          <cell r="F349"/>
          <cell r="G349"/>
          <cell r="H349"/>
          <cell r="I349"/>
          <cell r="M349"/>
          <cell r="N349"/>
          <cell r="O349"/>
          <cell r="P349"/>
          <cell r="Q349"/>
          <cell r="Y349"/>
          <cell r="AB349"/>
          <cell r="AM349"/>
          <cell r="AN349"/>
          <cell r="AO349"/>
          <cell r="AP349"/>
          <cell r="AQ349"/>
          <cell r="AR349"/>
          <cell r="AS349"/>
          <cell r="AT349"/>
          <cell r="AU349"/>
          <cell r="AV349"/>
          <cell r="AW349"/>
          <cell r="AX349"/>
          <cell r="AY349"/>
        </row>
        <row r="350">
          <cell r="A350"/>
          <cell r="B350"/>
          <cell r="C350"/>
          <cell r="D350"/>
          <cell r="E350"/>
          <cell r="F350"/>
          <cell r="G350"/>
          <cell r="H350"/>
          <cell r="I350"/>
          <cell r="M350"/>
          <cell r="N350"/>
          <cell r="O350"/>
          <cell r="P350"/>
          <cell r="Q350"/>
          <cell r="Y350"/>
          <cell r="AB350"/>
          <cell r="AM350"/>
          <cell r="AN350"/>
          <cell r="AO350"/>
          <cell r="AP350"/>
          <cell r="AQ350"/>
          <cell r="AR350"/>
          <cell r="AS350"/>
          <cell r="AT350"/>
          <cell r="AU350"/>
          <cell r="AV350"/>
          <cell r="AW350"/>
          <cell r="AX350"/>
          <cell r="AY350"/>
        </row>
      </sheetData>
      <sheetData sheetId="5">
        <row r="1">
          <cell r="B1"/>
          <cell r="C1"/>
          <cell r="D1"/>
          <cell r="E1"/>
          <cell r="F1"/>
          <cell r="G1"/>
          <cell r="H1"/>
          <cell r="I1"/>
          <cell r="J1" t="str">
            <v>G200000_01700_00100</v>
          </cell>
          <cell r="K1" t="str">
            <v>G200000_01800_00100</v>
          </cell>
          <cell r="L1" t="str">
            <v>G200000_01900_00100</v>
          </cell>
          <cell r="M1" t="str">
            <v>G200000_01800_00200</v>
          </cell>
          <cell r="N1" t="str">
            <v>G200000_01900_00200</v>
          </cell>
          <cell r="O1" t="str">
            <v>G200000_02800_00300</v>
          </cell>
          <cell r="P1" t="str">
            <v>G300000_00300_00100</v>
          </cell>
          <cell r="R1"/>
          <cell r="S1"/>
          <cell r="T1"/>
          <cell r="U1"/>
          <cell r="V1"/>
          <cell r="W1"/>
          <cell r="X1"/>
          <cell r="Z1"/>
          <cell r="AA1"/>
          <cell r="AC1"/>
          <cell r="AD1"/>
          <cell r="AE1"/>
          <cell r="AF1"/>
          <cell r="AG1"/>
          <cell r="AH1"/>
          <cell r="AI1"/>
          <cell r="AJ1">
            <v>2.1050341269E-2</v>
          </cell>
          <cell r="AK1"/>
          <cell r="AL1"/>
          <cell r="AO1" t="str">
            <v>Inpatient Pool</v>
          </cell>
          <cell r="AP1">
            <v>98866950.049999997</v>
          </cell>
          <cell r="AQ1">
            <v>961889.75</v>
          </cell>
          <cell r="AR1">
            <v>99828839.799999997</v>
          </cell>
          <cell r="AV1" t="str">
            <v>Outpatient Pool</v>
          </cell>
          <cell r="AW1">
            <v>21167434.030000001</v>
          </cell>
          <cell r="AX1">
            <v>5187168.75</v>
          </cell>
          <cell r="AY1">
            <v>26354602.780000001</v>
          </cell>
        </row>
        <row r="2">
          <cell r="A2" t="str">
            <v>Medicaid Prov ID</v>
          </cell>
          <cell r="B2" t="str">
            <v>Hosp Name</v>
          </cell>
          <cell r="C2" t="str">
            <v>Use DRG UPL Not Cost</v>
          </cell>
          <cell r="D2" t="str">
            <v>Hospital Class</v>
          </cell>
          <cell r="E2" t="str">
            <v>CR Months</v>
          </cell>
          <cell r="F2" t="str">
            <v>Medicare Prov ID</v>
          </cell>
          <cell r="G2" t="str">
            <v>Hosp FY Begin</v>
          </cell>
          <cell r="H2" t="str">
            <v>Hosp FY End</v>
          </cell>
          <cell r="I2" t="str">
            <v>Flag</v>
          </cell>
          <cell r="J2" t="str">
            <v>total inpatient routine care services</v>
          </cell>
          <cell r="K2" t="str">
            <v>ancillary services inpatient</v>
          </cell>
          <cell r="L2" t="str">
            <v>outpatient services inpatient</v>
          </cell>
          <cell r="M2" t="str">
            <v>ancillary services outpatient</v>
          </cell>
          <cell r="N2" t="str">
            <v>outpatient services outpatient</v>
          </cell>
          <cell r="O2" t="str">
            <v>total patient revenues</v>
          </cell>
          <cell r="P2" t="str">
            <v>net patient revenues</v>
          </cell>
          <cell r="Q2" t="str">
            <v>Annualized if applicable</v>
          </cell>
          <cell r="R2" t="str">
            <v>G2, Col 1, Ln 17</v>
          </cell>
          <cell r="S2" t="str">
            <v>G2, Col 1, Ln 18</v>
          </cell>
          <cell r="T2" t="str">
            <v>G2, Col 1, Ln 19</v>
          </cell>
          <cell r="U2" t="str">
            <v>G2, Col 2, Ln 18</v>
          </cell>
          <cell r="V2" t="str">
            <v>G2, Col 2, Ln 19</v>
          </cell>
          <cell r="W2"/>
          <cell r="X2" t="str">
            <v>Total Patient Revenue</v>
          </cell>
          <cell r="Y2"/>
          <cell r="Z2" t="str">
            <v>G3, Col 1, Ln 1</v>
          </cell>
          <cell r="AA2" t="str">
            <v>G3, Col 1, Ln 3</v>
          </cell>
          <cell r="AB2"/>
          <cell r="AC2" t="str">
            <v>Gross Hosp Revenue</v>
          </cell>
          <cell r="AD2" t="str">
            <v>Net Inpt Revenue</v>
          </cell>
          <cell r="AE2" t="str">
            <v>Net Outpt Revenue</v>
          </cell>
          <cell r="AF2" t="str">
            <v>Gross Inpt Revenue</v>
          </cell>
          <cell r="AG2" t="str">
            <v>Gross Outpt Revenue</v>
          </cell>
          <cell r="AH2" t="str">
            <v>check</v>
          </cell>
          <cell r="AI2" t="str">
            <v xml:space="preserve">Net Patient  Revenue (TAX BASE) </v>
          </cell>
          <cell r="AJ2" t="str">
            <v>Total Provider Fee (2.50%)</v>
          </cell>
          <cell r="AK2" t="str">
            <v>Taxed</v>
          </cell>
          <cell r="AL2" t="str">
            <v>Total Payments</v>
          </cell>
          <cell r="AM2" t="str">
            <v>Medicaid IP Payments</v>
          </cell>
          <cell r="AN2" t="str">
            <v>Inpatient Pro Rata Share</v>
          </cell>
          <cell r="AO2" t="str">
            <v>Inpatient UPL Gap (over)/under cost</v>
          </cell>
          <cell r="AP2" t="str">
            <v>Inpatient Hospital Access Payment</v>
          </cell>
          <cell r="AQ2" t="str">
            <v>CAH Payments (Inpatient)</v>
          </cell>
          <cell r="AR2" t="str">
            <v>Inpatient UPL Gap Remaining (Over) / Under cost</v>
          </cell>
          <cell r="AS2"/>
          <cell r="AT2" t="str">
            <v>Medicaid OP Payments</v>
          </cell>
          <cell r="AU2" t="str">
            <v>Outpatient Pro Rata Share</v>
          </cell>
          <cell r="AV2" t="str">
            <v>Outpatient UPL Gap (over)/under cost</v>
          </cell>
          <cell r="AW2" t="str">
            <v>Outpatient Hospital Access Payments</v>
          </cell>
          <cell r="AX2" t="str">
            <v>CAH Payments (Outpatient)</v>
          </cell>
          <cell r="AY2" t="str">
            <v>Outpatient UPL Gap Remaining (Over) / Under cost</v>
          </cell>
        </row>
        <row r="3">
          <cell r="A3"/>
          <cell r="C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R3"/>
          <cell r="Y3"/>
          <cell r="AB3"/>
          <cell r="AJ3"/>
          <cell r="AK3"/>
          <cell r="AL3"/>
          <cell r="AM3"/>
          <cell r="AN3"/>
          <cell r="AO3"/>
          <cell r="AP3"/>
          <cell r="AQ3"/>
          <cell r="AR3"/>
          <cell r="AS3"/>
          <cell r="AT3"/>
          <cell r="AU3"/>
          <cell r="AV3"/>
          <cell r="AW3"/>
          <cell r="AX3"/>
          <cell r="AY3"/>
        </row>
        <row r="4">
          <cell r="A4"/>
          <cell r="B4" t="str">
            <v>Private Taxed</v>
          </cell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R4"/>
          <cell r="S4"/>
          <cell r="T4"/>
          <cell r="U4"/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/>
          <cell r="AS4"/>
          <cell r="AT4"/>
          <cell r="AU4"/>
          <cell r="AV4"/>
          <cell r="AW4"/>
          <cell r="AX4"/>
          <cell r="AY4"/>
        </row>
        <row r="5">
          <cell r="A5" t="str">
            <v>200439230A</v>
          </cell>
          <cell r="B5" t="str">
            <v>AHS SOUTHCREST HOSPITAL LLC (AHS HILLCREST SOUTH)</v>
          </cell>
          <cell r="C5" t="str">
            <v>Yes</v>
          </cell>
          <cell r="D5">
            <v>1</v>
          </cell>
          <cell r="E5">
            <v>12</v>
          </cell>
          <cell r="F5">
            <v>370202</v>
          </cell>
          <cell r="G5">
            <v>43101</v>
          </cell>
          <cell r="H5">
            <v>43465</v>
          </cell>
          <cell r="I5">
            <v>1</v>
          </cell>
          <cell r="J5">
            <v>74224381</v>
          </cell>
          <cell r="K5">
            <v>371485166</v>
          </cell>
          <cell r="L5">
            <v>20943408</v>
          </cell>
          <cell r="M5">
            <v>302794507</v>
          </cell>
          <cell r="N5">
            <v>46704726</v>
          </cell>
          <cell r="O5">
            <v>816152188</v>
          </cell>
          <cell r="P5">
            <v>192580716</v>
          </cell>
          <cell r="R5">
            <v>74224381</v>
          </cell>
          <cell r="S5">
            <v>371485166</v>
          </cell>
          <cell r="T5">
            <v>20943408</v>
          </cell>
          <cell r="U5">
            <v>302794507</v>
          </cell>
          <cell r="V5">
            <v>46704726</v>
          </cell>
          <cell r="X5">
            <v>816152188</v>
          </cell>
          <cell r="Y5"/>
          <cell r="Z5">
            <v>816152188</v>
          </cell>
          <cell r="AA5">
            <v>192580716</v>
          </cell>
          <cell r="AB5"/>
          <cell r="AC5">
            <v>816152188</v>
          </cell>
          <cell r="AD5">
            <v>110112257.88371688</v>
          </cell>
          <cell r="AE5">
            <v>82468458.116283119</v>
          </cell>
          <cell r="AF5">
            <v>466652955</v>
          </cell>
          <cell r="AG5">
            <v>349499233</v>
          </cell>
          <cell r="AH5">
            <v>0</v>
          </cell>
          <cell r="AI5">
            <v>192580716</v>
          </cell>
          <cell r="AJ5">
            <v>4053889.7936283685</v>
          </cell>
          <cell r="AK5">
            <v>1</v>
          </cell>
          <cell r="AL5">
            <v>13342938.479500009</v>
          </cell>
          <cell r="AM5">
            <v>7616152.4694999997</v>
          </cell>
          <cell r="AN5">
            <v>2.1176356557605334E-2</v>
          </cell>
          <cell r="AO5">
            <v>8042283.2249323726</v>
          </cell>
          <cell r="AP5">
            <v>1804640.42</v>
          </cell>
          <cell r="AQ5">
            <v>0</v>
          </cell>
          <cell r="AR5">
            <v>6237642.8049323726</v>
          </cell>
          <cell r="AS5"/>
          <cell r="AT5">
            <v>5726786.0100000091</v>
          </cell>
          <cell r="AU5">
            <v>2.1105998274287892E-2</v>
          </cell>
          <cell r="AV5">
            <v>790099.09878808178</v>
          </cell>
          <cell r="AW5">
            <v>354558.55</v>
          </cell>
          <cell r="AX5">
            <v>0</v>
          </cell>
          <cell r="AY5">
            <v>435540.5487880818</v>
          </cell>
        </row>
        <row r="6">
          <cell r="A6" t="str">
            <v>100696610B</v>
          </cell>
          <cell r="B6" t="str">
            <v>ALLIANCE HEALTH DURANT (MED. CTR. OF SOUTHEASTERN OKLAHOMA)</v>
          </cell>
          <cell r="C6" t="str">
            <v>Yes</v>
          </cell>
          <cell r="D6">
            <v>1</v>
          </cell>
          <cell r="E6">
            <v>12</v>
          </cell>
          <cell r="F6">
            <v>370014</v>
          </cell>
          <cell r="G6">
            <v>43009</v>
          </cell>
          <cell r="H6">
            <v>43373</v>
          </cell>
          <cell r="I6">
            <v>1</v>
          </cell>
          <cell r="J6">
            <v>47654414</v>
          </cell>
          <cell r="K6">
            <v>364288104</v>
          </cell>
          <cell r="L6">
            <v>17535951</v>
          </cell>
          <cell r="M6">
            <v>467601702</v>
          </cell>
          <cell r="N6">
            <v>54697672</v>
          </cell>
          <cell r="O6">
            <v>952517584</v>
          </cell>
          <cell r="P6">
            <v>87562154</v>
          </cell>
          <cell r="R6">
            <v>47654414</v>
          </cell>
          <cell r="S6">
            <v>364288104</v>
          </cell>
          <cell r="T6">
            <v>17535951</v>
          </cell>
          <cell r="U6">
            <v>467601702</v>
          </cell>
          <cell r="V6">
            <v>54697672</v>
          </cell>
          <cell r="X6">
            <v>951777843</v>
          </cell>
          <cell r="Y6"/>
          <cell r="Z6">
            <v>952517584</v>
          </cell>
          <cell r="AA6">
            <v>87562154</v>
          </cell>
          <cell r="AB6"/>
          <cell r="AC6">
            <v>951777843</v>
          </cell>
          <cell r="AD6">
            <v>39480698.80698625</v>
          </cell>
          <cell r="AE6">
            <v>48013452.967700385</v>
          </cell>
          <cell r="AF6">
            <v>429478469</v>
          </cell>
          <cell r="AG6">
            <v>522299374</v>
          </cell>
          <cell r="AH6">
            <v>0</v>
          </cell>
          <cell r="AI6">
            <v>87494151.774686635</v>
          </cell>
          <cell r="AJ6">
            <v>1841781.7538988355</v>
          </cell>
          <cell r="AK6">
            <v>1</v>
          </cell>
          <cell r="AL6">
            <v>13056648.926875025</v>
          </cell>
          <cell r="AM6">
            <v>6081094.2868749984</v>
          </cell>
          <cell r="AN6">
            <v>1.6908198909486354E-2</v>
          </cell>
          <cell r="AO6">
            <v>9346662.7722472157</v>
          </cell>
          <cell r="AP6">
            <v>1440909.77</v>
          </cell>
          <cell r="AQ6">
            <v>0</v>
          </cell>
          <cell r="AR6">
            <v>7905753.0022472162</v>
          </cell>
          <cell r="AS6"/>
          <cell r="AT6">
            <v>6975554.6400000257</v>
          </cell>
          <cell r="AU6">
            <v>2.5708319454744426E-2</v>
          </cell>
          <cell r="AV6">
            <v>1083867.5146679929</v>
          </cell>
          <cell r="AW6">
            <v>431872.7</v>
          </cell>
          <cell r="AX6">
            <v>0</v>
          </cell>
          <cell r="AY6">
            <v>651994.81466799299</v>
          </cell>
        </row>
        <row r="7">
          <cell r="A7" t="str">
            <v>200102450A</v>
          </cell>
          <cell r="B7" t="str">
            <v>BAILEY MEDICAL CENTER LLC</v>
          </cell>
          <cell r="C7" t="str">
            <v>Yes</v>
          </cell>
          <cell r="D7">
            <v>1</v>
          </cell>
          <cell r="E7">
            <v>12</v>
          </cell>
          <cell r="F7">
            <v>370228</v>
          </cell>
          <cell r="G7">
            <v>43101</v>
          </cell>
          <cell r="H7">
            <v>43465</v>
          </cell>
          <cell r="I7">
            <v>1</v>
          </cell>
          <cell r="J7">
            <v>5168252</v>
          </cell>
          <cell r="K7">
            <v>61473172</v>
          </cell>
          <cell r="L7">
            <v>1471935</v>
          </cell>
          <cell r="M7">
            <v>133116874</v>
          </cell>
          <cell r="N7">
            <v>31683022</v>
          </cell>
          <cell r="O7">
            <v>232913255</v>
          </cell>
          <cell r="P7">
            <v>54028109</v>
          </cell>
          <cell r="R7">
            <v>5168252</v>
          </cell>
          <cell r="S7">
            <v>61473172</v>
          </cell>
          <cell r="T7">
            <v>1471935</v>
          </cell>
          <cell r="U7">
            <v>133116874</v>
          </cell>
          <cell r="V7">
            <v>31683022</v>
          </cell>
          <cell r="X7">
            <v>232913255</v>
          </cell>
          <cell r="Y7"/>
          <cell r="Z7">
            <v>232913255</v>
          </cell>
          <cell r="AA7">
            <v>54028109</v>
          </cell>
          <cell r="AB7"/>
          <cell r="AC7">
            <v>232913255</v>
          </cell>
          <cell r="AD7">
            <v>15800028.145277224</v>
          </cell>
          <cell r="AE7">
            <v>38228080.854722776</v>
          </cell>
          <cell r="AF7">
            <v>68113359</v>
          </cell>
          <cell r="AG7">
            <v>164799896</v>
          </cell>
          <cell r="AH7">
            <v>0</v>
          </cell>
          <cell r="AI7">
            <v>54028109</v>
          </cell>
          <cell r="AJ7">
            <v>1137310.1325687303</v>
          </cell>
          <cell r="AK7">
            <v>1</v>
          </cell>
          <cell r="AL7">
            <v>2717714.9942499897</v>
          </cell>
          <cell r="AM7">
            <v>409082.76425000001</v>
          </cell>
          <cell r="AN7">
            <v>1.1374355374344971E-3</v>
          </cell>
          <cell r="AO7">
            <v>922365.69051156519</v>
          </cell>
          <cell r="AP7">
            <v>96931.79</v>
          </cell>
          <cell r="AQ7">
            <v>0</v>
          </cell>
          <cell r="AR7">
            <v>825433.90051156515</v>
          </cell>
          <cell r="AS7"/>
          <cell r="AT7">
            <v>2308632.2299999897</v>
          </cell>
          <cell r="AU7">
            <v>8.5084352335255339E-3</v>
          </cell>
          <cell r="AV7">
            <v>602665.15776856919</v>
          </cell>
          <cell r="AW7">
            <v>142932.75</v>
          </cell>
          <cell r="AX7">
            <v>0</v>
          </cell>
          <cell r="AY7">
            <v>459732.40776856919</v>
          </cell>
        </row>
        <row r="8">
          <cell r="A8" t="str">
            <v>200573000A</v>
          </cell>
          <cell r="B8" t="str">
            <v>BRISTOW ENDEAVOR HEALTHCARE, LLC</v>
          </cell>
          <cell r="C8" t="str">
            <v>Yes</v>
          </cell>
          <cell r="D8">
            <v>1</v>
          </cell>
          <cell r="E8">
            <v>12</v>
          </cell>
          <cell r="F8">
            <v>370041</v>
          </cell>
          <cell r="G8">
            <v>43101</v>
          </cell>
          <cell r="H8">
            <v>43465</v>
          </cell>
          <cell r="I8">
            <v>1</v>
          </cell>
          <cell r="J8">
            <v>2215996</v>
          </cell>
          <cell r="K8">
            <v>104865366</v>
          </cell>
          <cell r="L8">
            <v>1016206</v>
          </cell>
          <cell r="M8">
            <v>125914966</v>
          </cell>
          <cell r="N8">
            <v>14548998</v>
          </cell>
          <cell r="O8">
            <v>248561532</v>
          </cell>
          <cell r="P8">
            <v>47403280</v>
          </cell>
          <cell r="R8">
            <v>2215996</v>
          </cell>
          <cell r="S8">
            <v>104865366</v>
          </cell>
          <cell r="T8">
            <v>1016206</v>
          </cell>
          <cell r="U8">
            <v>125914966</v>
          </cell>
          <cell r="V8">
            <v>14548998</v>
          </cell>
          <cell r="X8">
            <v>248561532</v>
          </cell>
          <cell r="Y8"/>
          <cell r="Z8">
            <v>248561532</v>
          </cell>
          <cell r="AA8">
            <v>47403280</v>
          </cell>
          <cell r="AB8"/>
          <cell r="AC8">
            <v>248561532</v>
          </cell>
          <cell r="AD8">
            <v>20615335.13248156</v>
          </cell>
          <cell r="AE8">
            <v>26787944.867518436</v>
          </cell>
          <cell r="AF8">
            <v>108097568</v>
          </cell>
          <cell r="AG8">
            <v>140463964</v>
          </cell>
          <cell r="AH8">
            <v>0</v>
          </cell>
          <cell r="AI8">
            <v>47403280</v>
          </cell>
          <cell r="AJ8">
            <v>997855.22126996226</v>
          </cell>
          <cell r="AK8">
            <v>1</v>
          </cell>
          <cell r="AL8">
            <v>3714477.7215355551</v>
          </cell>
          <cell r="AM8">
            <v>1118925.7068749999</v>
          </cell>
          <cell r="AN8">
            <v>3.1111207168113783E-3</v>
          </cell>
          <cell r="AO8">
            <v>158554.33713173357</v>
          </cell>
          <cell r="AP8">
            <v>265128.43</v>
          </cell>
          <cell r="AQ8">
            <v>0</v>
          </cell>
          <cell r="AR8">
            <v>-106574.09286826642</v>
          </cell>
          <cell r="AS8"/>
          <cell r="AT8">
            <v>2595552.0146605554</v>
          </cell>
          <cell r="AU8">
            <v>9.5658745143595916E-3</v>
          </cell>
          <cell r="AV8">
            <v>1392641.6194961413</v>
          </cell>
          <cell r="AW8">
            <v>160696.62</v>
          </cell>
          <cell r="AX8">
            <v>0</v>
          </cell>
          <cell r="AY8">
            <v>1231944.9994961414</v>
          </cell>
        </row>
        <row r="9">
          <cell r="A9" t="str">
            <v>100701410E</v>
          </cell>
          <cell r="B9" t="str">
            <v>BROOKHAVEN HOSPITAL</v>
          </cell>
          <cell r="C9" t="str">
            <v>No</v>
          </cell>
          <cell r="D9">
            <v>1</v>
          </cell>
          <cell r="E9">
            <v>12</v>
          </cell>
          <cell r="F9">
            <v>374012</v>
          </cell>
          <cell r="G9">
            <v>43101</v>
          </cell>
          <cell r="H9">
            <v>43465</v>
          </cell>
          <cell r="I9">
            <v>1</v>
          </cell>
          <cell r="J9">
            <v>39986874</v>
          </cell>
          <cell r="K9">
            <v>11737921</v>
          </cell>
          <cell r="L9">
            <v>0</v>
          </cell>
          <cell r="M9">
            <v>111366</v>
          </cell>
          <cell r="N9">
            <v>11041</v>
          </cell>
          <cell r="O9">
            <v>51847202</v>
          </cell>
          <cell r="P9">
            <v>18745965</v>
          </cell>
          <cell r="R9">
            <v>39986874</v>
          </cell>
          <cell r="S9">
            <v>11737921</v>
          </cell>
          <cell r="T9">
            <v>0</v>
          </cell>
          <cell r="U9">
            <v>111366</v>
          </cell>
          <cell r="V9">
            <v>11041</v>
          </cell>
          <cell r="X9">
            <v>51847202</v>
          </cell>
          <cell r="Y9"/>
          <cell r="Z9">
            <v>51847202</v>
          </cell>
          <cell r="AA9">
            <v>18745965</v>
          </cell>
          <cell r="AB9"/>
          <cell r="AC9">
            <v>51847202</v>
          </cell>
          <cell r="AD9">
            <v>18701707.31107486</v>
          </cell>
          <cell r="AE9">
            <v>44257.688925142</v>
          </cell>
          <cell r="AF9">
            <v>51724795</v>
          </cell>
          <cell r="AG9">
            <v>122407</v>
          </cell>
          <cell r="AH9">
            <v>0</v>
          </cell>
          <cell r="AI9">
            <v>18745965</v>
          </cell>
          <cell r="AJ9">
            <v>394608.9606667296</v>
          </cell>
          <cell r="AK9">
            <v>1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/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</row>
        <row r="10">
          <cell r="A10" t="str">
            <v>200085660H</v>
          </cell>
          <cell r="B10" t="str">
            <v>CEDAR RIDGE PSYCHIATRIC HOSPITAL</v>
          </cell>
          <cell r="C10" t="str">
            <v>No</v>
          </cell>
          <cell r="D10">
            <v>1</v>
          </cell>
          <cell r="E10">
            <v>12</v>
          </cell>
          <cell r="F10">
            <v>374023</v>
          </cell>
          <cell r="G10">
            <v>43101</v>
          </cell>
          <cell r="H10">
            <v>43465</v>
          </cell>
          <cell r="I10">
            <v>1</v>
          </cell>
          <cell r="J10">
            <v>33606000</v>
          </cell>
          <cell r="K10">
            <v>0</v>
          </cell>
          <cell r="L10">
            <v>0</v>
          </cell>
          <cell r="M10">
            <v>0</v>
          </cell>
          <cell r="N10">
            <v>504350</v>
          </cell>
          <cell r="O10">
            <v>34110350</v>
          </cell>
          <cell r="P10">
            <v>15696215</v>
          </cell>
          <cell r="Q10"/>
          <cell r="R10">
            <v>33606000</v>
          </cell>
          <cell r="S10">
            <v>0</v>
          </cell>
          <cell r="T10">
            <v>0</v>
          </cell>
          <cell r="U10">
            <v>0</v>
          </cell>
          <cell r="V10">
            <v>504350</v>
          </cell>
          <cell r="W10"/>
          <cell r="X10">
            <v>34110350</v>
          </cell>
          <cell r="Y10"/>
          <cell r="Z10">
            <v>34110350</v>
          </cell>
          <cell r="AA10">
            <v>15696215</v>
          </cell>
          <cell r="AB10"/>
          <cell r="AC10">
            <v>34110350</v>
          </cell>
          <cell r="AD10">
            <v>15464133.358057011</v>
          </cell>
          <cell r="AE10">
            <v>232081.64194298798</v>
          </cell>
          <cell r="AF10">
            <v>33606000</v>
          </cell>
          <cell r="AG10">
            <v>504350</v>
          </cell>
          <cell r="AH10">
            <v>0</v>
          </cell>
          <cell r="AI10">
            <v>15696215</v>
          </cell>
          <cell r="AJ10">
            <v>330410.68238159682</v>
          </cell>
          <cell r="AK10">
            <v>1</v>
          </cell>
          <cell r="AL10">
            <v>6692840.5300000003</v>
          </cell>
          <cell r="AM10">
            <v>6692840.5300000003</v>
          </cell>
          <cell r="AN10">
            <v>1.8609130793277938E-2</v>
          </cell>
          <cell r="AO10">
            <v>1247726.9925998123</v>
          </cell>
          <cell r="AP10">
            <v>1585862.49</v>
          </cell>
          <cell r="AQ10">
            <v>0</v>
          </cell>
          <cell r="AR10">
            <v>-338135.49740018765</v>
          </cell>
          <cell r="AS10"/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</row>
        <row r="11">
          <cell r="A11" t="str">
            <v>100700010G</v>
          </cell>
          <cell r="B11" t="str">
            <v>CLINTON HMA LLC</v>
          </cell>
          <cell r="C11" t="str">
            <v>Yes</v>
          </cell>
          <cell r="D11">
            <v>1</v>
          </cell>
          <cell r="E11">
            <v>12</v>
          </cell>
          <cell r="F11">
            <v>370029</v>
          </cell>
          <cell r="G11">
            <v>42826</v>
          </cell>
          <cell r="H11">
            <v>43190</v>
          </cell>
          <cell r="I11">
            <v>1</v>
          </cell>
          <cell r="J11">
            <v>3742613</v>
          </cell>
          <cell r="K11">
            <v>22108429</v>
          </cell>
          <cell r="L11">
            <v>1200415</v>
          </cell>
          <cell r="M11">
            <v>42568001</v>
          </cell>
          <cell r="N11">
            <v>8736401</v>
          </cell>
          <cell r="O11">
            <v>78822459</v>
          </cell>
          <cell r="P11">
            <v>19393901</v>
          </cell>
          <cell r="Q11"/>
          <cell r="R11">
            <v>3742613</v>
          </cell>
          <cell r="S11">
            <v>22108429</v>
          </cell>
          <cell r="T11">
            <v>1200415</v>
          </cell>
          <cell r="U11">
            <v>42568001</v>
          </cell>
          <cell r="V11">
            <v>8736401</v>
          </cell>
          <cell r="W11"/>
          <cell r="X11">
            <v>78355859</v>
          </cell>
          <cell r="Y11"/>
          <cell r="Z11">
            <v>78822459</v>
          </cell>
          <cell r="AA11">
            <v>19393901</v>
          </cell>
          <cell r="AB11"/>
          <cell r="AC11">
            <v>78355859</v>
          </cell>
          <cell r="AD11">
            <v>6655885.7160718245</v>
          </cell>
          <cell r="AE11">
            <v>12623210.514812814</v>
          </cell>
          <cell r="AF11">
            <v>27051457</v>
          </cell>
          <cell r="AG11">
            <v>51304402</v>
          </cell>
          <cell r="AH11">
            <v>0</v>
          </cell>
          <cell r="AI11">
            <v>19279096.230884638</v>
          </cell>
          <cell r="AJ11">
            <v>405831.55501801323</v>
          </cell>
          <cell r="AK11">
            <v>1</v>
          </cell>
          <cell r="AL11">
            <v>2118117.3646250004</v>
          </cell>
          <cell r="AM11">
            <v>727630.75462500006</v>
          </cell>
          <cell r="AN11">
            <v>2.0231433606304901E-3</v>
          </cell>
          <cell r="AO11">
            <v>1524197.691291905</v>
          </cell>
          <cell r="AP11">
            <v>172411.45</v>
          </cell>
          <cell r="AQ11">
            <v>0</v>
          </cell>
          <cell r="AR11">
            <v>1351786.2412919051</v>
          </cell>
          <cell r="AS11"/>
          <cell r="AT11">
            <v>1390486.6100000003</v>
          </cell>
          <cell r="AU11">
            <v>5.1246210247482913E-3</v>
          </cell>
          <cell r="AV11">
            <v>351275.03251954407</v>
          </cell>
          <cell r="AW11">
            <v>86088.24</v>
          </cell>
          <cell r="AX11">
            <v>0</v>
          </cell>
          <cell r="AY11">
            <v>265186.79251954408</v>
          </cell>
        </row>
        <row r="12">
          <cell r="A12" t="str">
            <v>100700120A</v>
          </cell>
          <cell r="B12" t="str">
            <v>DUNCAN REGIONAL HOSPITAL</v>
          </cell>
          <cell r="C12" t="str">
            <v>Yes</v>
          </cell>
          <cell r="D12">
            <v>1</v>
          </cell>
          <cell r="E12">
            <v>12</v>
          </cell>
          <cell r="F12">
            <v>370023</v>
          </cell>
          <cell r="G12">
            <v>42917</v>
          </cell>
          <cell r="H12">
            <v>43281</v>
          </cell>
          <cell r="I12">
            <v>1</v>
          </cell>
          <cell r="J12">
            <v>29554597</v>
          </cell>
          <cell r="K12">
            <v>77043585</v>
          </cell>
          <cell r="L12">
            <v>3546561</v>
          </cell>
          <cell r="M12">
            <v>194294130</v>
          </cell>
          <cell r="N12">
            <v>30876182</v>
          </cell>
          <cell r="O12">
            <v>339520498</v>
          </cell>
          <cell r="P12">
            <v>91112564</v>
          </cell>
          <cell r="Q12"/>
          <cell r="R12">
            <v>29554597</v>
          </cell>
          <cell r="S12">
            <v>77043585</v>
          </cell>
          <cell r="T12">
            <v>3546561</v>
          </cell>
          <cell r="U12">
            <v>194294130</v>
          </cell>
          <cell r="V12">
            <v>30876182</v>
          </cell>
          <cell r="W12"/>
          <cell r="X12">
            <v>335315055</v>
          </cell>
          <cell r="Y12"/>
          <cell r="Z12">
            <v>339520498</v>
          </cell>
          <cell r="AA12">
            <v>91112564</v>
          </cell>
          <cell r="AB12"/>
          <cell r="AC12">
            <v>335315055</v>
          </cell>
          <cell r="AD12">
            <v>29558067.936890963</v>
          </cell>
          <cell r="AE12">
            <v>60425937.70877412</v>
          </cell>
          <cell r="AF12">
            <v>110144743</v>
          </cell>
          <cell r="AG12">
            <v>225170312</v>
          </cell>
          <cell r="AH12">
            <v>0</v>
          </cell>
          <cell r="AI12">
            <v>89984005.645665079</v>
          </cell>
          <cell r="AJ12">
            <v>1894194.0275928725</v>
          </cell>
          <cell r="AK12">
            <v>1</v>
          </cell>
          <cell r="AL12">
            <v>9230028.4456658978</v>
          </cell>
          <cell r="AM12">
            <v>2863621.91475</v>
          </cell>
          <cell r="AN12">
            <v>7.9621671120378174E-3</v>
          </cell>
          <cell r="AO12">
            <v>4128529.0107236844</v>
          </cell>
          <cell r="AP12">
            <v>678532.62</v>
          </cell>
          <cell r="AQ12">
            <v>0</v>
          </cell>
          <cell r="AR12">
            <v>3449996.3907236843</v>
          </cell>
          <cell r="AS12"/>
          <cell r="AT12">
            <v>6366406.5309158973</v>
          </cell>
          <cell r="AU12">
            <v>2.3463311711017797E-2</v>
          </cell>
          <cell r="AV12">
            <v>1301392.1117288249</v>
          </cell>
          <cell r="AW12">
            <v>394158.93</v>
          </cell>
          <cell r="AX12">
            <v>0</v>
          </cell>
          <cell r="AY12">
            <v>907233.18172882497</v>
          </cell>
        </row>
        <row r="13">
          <cell r="A13" t="str">
            <v>100699410A</v>
          </cell>
          <cell r="B13" t="str">
            <v>GREAT PLAINS REGIONAL MEDICAL CENTER</v>
          </cell>
          <cell r="C13" t="str">
            <v>Yes</v>
          </cell>
          <cell r="D13">
            <v>1</v>
          </cell>
          <cell r="E13">
            <v>12</v>
          </cell>
          <cell r="F13">
            <v>370019</v>
          </cell>
          <cell r="G13">
            <v>42917</v>
          </cell>
          <cell r="H13">
            <v>43281</v>
          </cell>
          <cell r="I13">
            <v>1</v>
          </cell>
          <cell r="J13">
            <v>7667842</v>
          </cell>
          <cell r="K13">
            <v>27708171</v>
          </cell>
          <cell r="L13">
            <v>1461266</v>
          </cell>
          <cell r="M13">
            <v>78841680</v>
          </cell>
          <cell r="N13">
            <v>10368975</v>
          </cell>
          <cell r="O13">
            <v>147619686</v>
          </cell>
          <cell r="P13">
            <v>42524367</v>
          </cell>
          <cell r="R13">
            <v>7667842</v>
          </cell>
          <cell r="S13">
            <v>27708171</v>
          </cell>
          <cell r="T13">
            <v>1461266</v>
          </cell>
          <cell r="U13">
            <v>78841680</v>
          </cell>
          <cell r="V13">
            <v>10368975</v>
          </cell>
          <cell r="X13">
            <v>126047934</v>
          </cell>
          <cell r="Y13"/>
          <cell r="Z13">
            <v>147619686</v>
          </cell>
          <cell r="AA13">
            <v>42524367</v>
          </cell>
          <cell r="AB13"/>
          <cell r="AC13">
            <v>126047934</v>
          </cell>
          <cell r="AD13">
            <v>10611606.174784798</v>
          </cell>
          <cell r="AE13">
            <v>25698649.931624871</v>
          </cell>
          <cell r="AF13">
            <v>36837279</v>
          </cell>
          <cell r="AG13">
            <v>89210655</v>
          </cell>
          <cell r="AH13">
            <v>0</v>
          </cell>
          <cell r="AI13">
            <v>36310256.106409669</v>
          </cell>
          <cell r="AJ13">
            <v>764343.28260471474</v>
          </cell>
          <cell r="AK13">
            <v>1</v>
          </cell>
          <cell r="AL13">
            <v>4553934.5687500108</v>
          </cell>
          <cell r="AM13">
            <v>1387409.49875</v>
          </cell>
          <cell r="AN13">
            <v>3.8576273721667373E-3</v>
          </cell>
          <cell r="AO13">
            <v>2187525.4417466135</v>
          </cell>
          <cell r="AP13">
            <v>328745.42</v>
          </cell>
          <cell r="AQ13">
            <v>0</v>
          </cell>
          <cell r="AR13">
            <v>1858780.0217466136</v>
          </cell>
          <cell r="AS13"/>
          <cell r="AT13">
            <v>3166525.0700000105</v>
          </cell>
          <cell r="AU13">
            <v>1.1670188574570025E-2</v>
          </cell>
          <cell r="AV13">
            <v>730808.07369721681</v>
          </cell>
          <cell r="AW13">
            <v>196046.88</v>
          </cell>
          <cell r="AX13">
            <v>0</v>
          </cell>
          <cell r="AY13">
            <v>534761.1936972168</v>
          </cell>
        </row>
        <row r="14">
          <cell r="A14" t="str">
            <v>200045700C</v>
          </cell>
          <cell r="B14" t="str">
            <v>HENRYETTA MEDICAL CENTER</v>
          </cell>
          <cell r="C14" t="str">
            <v>Yes</v>
          </cell>
          <cell r="D14">
            <v>1</v>
          </cell>
          <cell r="E14">
            <v>12</v>
          </cell>
          <cell r="F14">
            <v>370183</v>
          </cell>
          <cell r="G14">
            <v>43070</v>
          </cell>
          <cell r="H14">
            <v>43434</v>
          </cell>
          <cell r="I14">
            <v>1</v>
          </cell>
          <cell r="J14">
            <v>4455195</v>
          </cell>
          <cell r="K14">
            <v>6815979</v>
          </cell>
          <cell r="L14">
            <v>829153</v>
          </cell>
          <cell r="M14">
            <v>41845048</v>
          </cell>
          <cell r="N14">
            <v>14527628</v>
          </cell>
          <cell r="O14">
            <v>69944831</v>
          </cell>
          <cell r="P14">
            <v>17011621</v>
          </cell>
          <cell r="R14">
            <v>4455195</v>
          </cell>
          <cell r="S14">
            <v>6815979</v>
          </cell>
          <cell r="T14">
            <v>829153</v>
          </cell>
          <cell r="U14">
            <v>41845048</v>
          </cell>
          <cell r="V14">
            <v>14527628</v>
          </cell>
          <cell r="X14">
            <v>68473003</v>
          </cell>
          <cell r="Y14"/>
          <cell r="Z14">
            <v>69944831</v>
          </cell>
          <cell r="AA14">
            <v>17011621</v>
          </cell>
          <cell r="AB14"/>
          <cell r="AC14">
            <v>68473003</v>
          </cell>
          <cell r="AD14">
            <v>2942979.1159273372</v>
          </cell>
          <cell r="AE14">
            <v>13710671.470030373</v>
          </cell>
          <cell r="AF14">
            <v>12100327</v>
          </cell>
          <cell r="AG14">
            <v>56372676</v>
          </cell>
          <cell r="AH14">
            <v>0</v>
          </cell>
          <cell r="AI14">
            <v>16653650.58595771</v>
          </cell>
          <cell r="AJ14">
            <v>350565.02820909163</v>
          </cell>
          <cell r="AK14">
            <v>1</v>
          </cell>
          <cell r="AL14">
            <v>1577841.492625</v>
          </cell>
          <cell r="AM14">
            <v>231905.442625</v>
          </cell>
          <cell r="AN14">
            <v>6.4480226207954154E-4</v>
          </cell>
          <cell r="AO14">
            <v>349359.87919350335</v>
          </cell>
          <cell r="AP14">
            <v>54949.78</v>
          </cell>
          <cell r="AQ14">
            <v>0</v>
          </cell>
          <cell r="AR14">
            <v>294410.09919350338</v>
          </cell>
          <cell r="AS14"/>
          <cell r="AT14">
            <v>1345936.05</v>
          </cell>
          <cell r="AU14">
            <v>4.9604304926004761E-3</v>
          </cell>
          <cell r="AV14">
            <v>374947.94018511934</v>
          </cell>
          <cell r="AW14">
            <v>83330.009999999995</v>
          </cell>
          <cell r="AX14">
            <v>0</v>
          </cell>
          <cell r="AY14">
            <v>291617.93018511933</v>
          </cell>
        </row>
        <row r="15">
          <cell r="A15" t="str">
            <v>200435950A</v>
          </cell>
          <cell r="B15" t="str">
            <v>HILLCREST HOSPITAL CLAREMORE (AHS CLAREMORE REGIONAL HOSPITAL)</v>
          </cell>
          <cell r="C15" t="str">
            <v>Yes</v>
          </cell>
          <cell r="D15">
            <v>1</v>
          </cell>
          <cell r="E15">
            <v>12</v>
          </cell>
          <cell r="F15">
            <v>370039</v>
          </cell>
          <cell r="G15">
            <v>43040</v>
          </cell>
          <cell r="H15">
            <v>43404</v>
          </cell>
          <cell r="I15">
            <v>1</v>
          </cell>
          <cell r="J15">
            <v>17443634</v>
          </cell>
          <cell r="K15">
            <v>61496102</v>
          </cell>
          <cell r="L15">
            <v>5469806</v>
          </cell>
          <cell r="M15">
            <v>168243781</v>
          </cell>
          <cell r="N15">
            <v>42046741</v>
          </cell>
          <cell r="O15">
            <v>294700064</v>
          </cell>
          <cell r="P15">
            <v>63938606</v>
          </cell>
          <cell r="R15">
            <v>17443634</v>
          </cell>
          <cell r="S15">
            <v>61496102</v>
          </cell>
          <cell r="T15">
            <v>5469806</v>
          </cell>
          <cell r="U15">
            <v>168243781</v>
          </cell>
          <cell r="V15">
            <v>42046741</v>
          </cell>
          <cell r="X15">
            <v>294700064</v>
          </cell>
          <cell r="Y15"/>
          <cell r="Z15">
            <v>294700064</v>
          </cell>
          <cell r="AA15">
            <v>63938606</v>
          </cell>
          <cell r="AB15"/>
          <cell r="AC15">
            <v>294700064</v>
          </cell>
          <cell r="AD15">
            <v>18313631.749256939</v>
          </cell>
          <cell r="AE15">
            <v>45624974.250743061</v>
          </cell>
          <cell r="AF15">
            <v>84409542</v>
          </cell>
          <cell r="AG15">
            <v>210290522</v>
          </cell>
          <cell r="AH15">
            <v>0</v>
          </cell>
          <cell r="AI15">
            <v>63938606</v>
          </cell>
          <cell r="AJ15">
            <v>1345929.476564131</v>
          </cell>
          <cell r="AK15">
            <v>1</v>
          </cell>
          <cell r="AL15">
            <v>6014659.1697500199</v>
          </cell>
          <cell r="AM15">
            <v>2254237.6197499996</v>
          </cell>
          <cell r="AN15">
            <v>6.2678025147949075E-3</v>
          </cell>
          <cell r="AO15">
            <v>4352206.7272948492</v>
          </cell>
          <cell r="AP15">
            <v>534139.56000000006</v>
          </cell>
          <cell r="AQ15">
            <v>0</v>
          </cell>
          <cell r="AR15">
            <v>3818067.1672948492</v>
          </cell>
          <cell r="AS15"/>
          <cell r="AT15">
            <v>3760421.5500000198</v>
          </cell>
          <cell r="AU15">
            <v>1.385898662990121E-2</v>
          </cell>
          <cell r="AV15">
            <v>800987.9502604258</v>
          </cell>
          <cell r="AW15">
            <v>232816.38</v>
          </cell>
          <cell r="AX15">
            <v>0</v>
          </cell>
          <cell r="AY15">
            <v>568171.5702604258</v>
          </cell>
        </row>
        <row r="16">
          <cell r="A16" t="str">
            <v>200044190A</v>
          </cell>
          <cell r="B16" t="str">
            <v>HILLCREST HOSPITAL CUSHING (CUSHING REGIONAL HOSPITAL)</v>
          </cell>
          <cell r="C16" t="str">
            <v>Yes</v>
          </cell>
          <cell r="D16">
            <v>1</v>
          </cell>
          <cell r="E16">
            <v>12</v>
          </cell>
          <cell r="F16">
            <v>370099</v>
          </cell>
          <cell r="G16">
            <v>43070</v>
          </cell>
          <cell r="H16">
            <v>43434</v>
          </cell>
          <cell r="I16">
            <v>1</v>
          </cell>
          <cell r="J16">
            <v>5902822</v>
          </cell>
          <cell r="K16">
            <v>14647660</v>
          </cell>
          <cell r="L16">
            <v>3003081</v>
          </cell>
          <cell r="M16">
            <v>38828192</v>
          </cell>
          <cell r="N16">
            <v>15943992</v>
          </cell>
          <cell r="O16">
            <v>78325747</v>
          </cell>
          <cell r="P16">
            <v>20843338</v>
          </cell>
          <cell r="R16">
            <v>5902822</v>
          </cell>
          <cell r="S16">
            <v>14647660</v>
          </cell>
          <cell r="T16">
            <v>3003081</v>
          </cell>
          <cell r="U16">
            <v>38828192</v>
          </cell>
          <cell r="V16">
            <v>15943992</v>
          </cell>
          <cell r="X16">
            <v>78325747</v>
          </cell>
          <cell r="Y16"/>
          <cell r="Z16">
            <v>78325747</v>
          </cell>
          <cell r="AA16">
            <v>20843338</v>
          </cell>
          <cell r="AB16"/>
          <cell r="AC16">
            <v>78325747</v>
          </cell>
          <cell r="AD16">
            <v>6267860.7420532359</v>
          </cell>
          <cell r="AE16">
            <v>14575477.257946765</v>
          </cell>
          <cell r="AF16">
            <v>23553563</v>
          </cell>
          <cell r="AG16">
            <v>54772184</v>
          </cell>
          <cell r="AH16">
            <v>0</v>
          </cell>
          <cell r="AI16">
            <v>20843338</v>
          </cell>
          <cell r="AJ16">
            <v>438759.37808511592</v>
          </cell>
          <cell r="AK16">
            <v>1</v>
          </cell>
          <cell r="AL16">
            <v>2323587.8096249797</v>
          </cell>
          <cell r="AM16">
            <v>201398.23962500002</v>
          </cell>
          <cell r="AN16">
            <v>5.5997840766087352E-4</v>
          </cell>
          <cell r="AO16">
            <v>202751.89032044983</v>
          </cell>
          <cell r="AP16">
            <v>47721.13</v>
          </cell>
          <cell r="AQ16">
            <v>0</v>
          </cell>
          <cell r="AR16">
            <v>155030.76032044983</v>
          </cell>
          <cell r="AS16"/>
          <cell r="AT16">
            <v>2122189.5699999798</v>
          </cell>
          <cell r="AU16">
            <v>7.8213031400017792E-3</v>
          </cell>
          <cell r="AV16">
            <v>1108820.4631517162</v>
          </cell>
          <cell r="AW16">
            <v>131389.66</v>
          </cell>
          <cell r="AX16">
            <v>0</v>
          </cell>
          <cell r="AY16">
            <v>977430.80315171613</v>
          </cell>
        </row>
        <row r="17">
          <cell r="A17" t="str">
            <v>200044210A</v>
          </cell>
          <cell r="B17" t="str">
            <v>HILLCREST MEDICAL CENTER</v>
          </cell>
          <cell r="C17" t="str">
            <v>Yes</v>
          </cell>
          <cell r="D17">
            <v>1</v>
          </cell>
          <cell r="E17">
            <v>12</v>
          </cell>
          <cell r="F17">
            <v>370001</v>
          </cell>
          <cell r="G17">
            <v>42917</v>
          </cell>
          <cell r="H17">
            <v>43281</v>
          </cell>
          <cell r="I17">
            <v>1</v>
          </cell>
          <cell r="J17">
            <v>230969624</v>
          </cell>
          <cell r="K17">
            <v>1301029543</v>
          </cell>
          <cell r="L17">
            <v>47692819</v>
          </cell>
          <cell r="M17">
            <v>864788480</v>
          </cell>
          <cell r="N17">
            <v>83494467</v>
          </cell>
          <cell r="O17">
            <v>2528632599</v>
          </cell>
          <cell r="P17">
            <v>521131046</v>
          </cell>
          <cell r="R17">
            <v>230969624</v>
          </cell>
          <cell r="S17">
            <v>1301029543</v>
          </cell>
          <cell r="T17">
            <v>47692819</v>
          </cell>
          <cell r="U17">
            <v>864788480</v>
          </cell>
          <cell r="V17">
            <v>83494467</v>
          </cell>
          <cell r="X17">
            <v>2527974933</v>
          </cell>
          <cell r="Y17"/>
          <cell r="Z17">
            <v>2528632599</v>
          </cell>
          <cell r="AA17">
            <v>521131046</v>
          </cell>
          <cell r="AB17"/>
          <cell r="AC17">
            <v>2527974933</v>
          </cell>
          <cell r="AD17">
            <v>325561941.00620204</v>
          </cell>
          <cell r="AE17">
            <v>195433565.26745173</v>
          </cell>
          <cell r="AF17">
            <v>1579691986</v>
          </cell>
          <cell r="AG17">
            <v>948282947</v>
          </cell>
          <cell r="AH17">
            <v>0</v>
          </cell>
          <cell r="AI17">
            <v>520995506.27365375</v>
          </cell>
          <cell r="AJ17">
            <v>10967133.206675842</v>
          </cell>
          <cell r="AK17">
            <v>1</v>
          </cell>
          <cell r="AL17">
            <v>48874969.540250115</v>
          </cell>
          <cell r="AM17">
            <v>35810126.780250005</v>
          </cell>
          <cell r="AN17">
            <v>9.9568386545366747E-2</v>
          </cell>
          <cell r="AO17">
            <v>57854861.90189027</v>
          </cell>
          <cell r="AP17">
            <v>8485177.0600000005</v>
          </cell>
          <cell r="AQ17">
            <v>0</v>
          </cell>
          <cell r="AR17">
            <v>49369684.841890268</v>
          </cell>
          <cell r="AS17"/>
          <cell r="AT17">
            <v>13064842.760000112</v>
          </cell>
          <cell r="AU17">
            <v>4.8150314725380242E-2</v>
          </cell>
          <cell r="AV17">
            <v>4787230.7964966176</v>
          </cell>
          <cell r="AW17">
            <v>808874.59</v>
          </cell>
          <cell r="AX17">
            <v>0</v>
          </cell>
          <cell r="AY17">
            <v>3978356.2064966178</v>
          </cell>
        </row>
        <row r="18">
          <cell r="A18" t="str">
            <v>100806400C</v>
          </cell>
          <cell r="B18" t="str">
            <v>INTEGRIS BAPTIST MEDICAL CENTER</v>
          </cell>
          <cell r="C18" t="str">
            <v>Yes</v>
          </cell>
          <cell r="D18">
            <v>1</v>
          </cell>
          <cell r="E18">
            <v>12</v>
          </cell>
          <cell r="F18">
            <v>370028</v>
          </cell>
          <cell r="G18">
            <v>42917</v>
          </cell>
          <cell r="H18">
            <v>43281</v>
          </cell>
          <cell r="I18">
            <v>1</v>
          </cell>
          <cell r="J18">
            <v>467442837</v>
          </cell>
          <cell r="K18">
            <v>1955127468</v>
          </cell>
          <cell r="L18">
            <v>11999515</v>
          </cell>
          <cell r="M18">
            <v>1684729930</v>
          </cell>
          <cell r="N18">
            <v>51392020</v>
          </cell>
          <cell r="O18">
            <v>4230415522</v>
          </cell>
          <cell r="P18">
            <v>873315711</v>
          </cell>
          <cell r="Q18"/>
          <cell r="R18">
            <v>467442837</v>
          </cell>
          <cell r="S18">
            <v>1955127468</v>
          </cell>
          <cell r="T18">
            <v>11999515</v>
          </cell>
          <cell r="U18">
            <v>1684729930</v>
          </cell>
          <cell r="V18">
            <v>51392020</v>
          </cell>
          <cell r="W18"/>
          <cell r="X18">
            <v>4170691770</v>
          </cell>
          <cell r="Y18"/>
          <cell r="Z18">
            <v>4230415522</v>
          </cell>
          <cell r="AA18">
            <v>873315711</v>
          </cell>
          <cell r="AB18"/>
          <cell r="AC18">
            <v>4170691770</v>
          </cell>
          <cell r="AD18">
            <v>502586108.21455902</v>
          </cell>
          <cell r="AE18">
            <v>358400390.52006775</v>
          </cell>
          <cell r="AF18">
            <v>2434569820</v>
          </cell>
          <cell r="AG18">
            <v>1736121950</v>
          </cell>
          <cell r="AH18">
            <v>0</v>
          </cell>
          <cell r="AI18">
            <v>860986498.73462677</v>
          </cell>
          <cell r="AJ18">
            <v>18124059.62636533</v>
          </cell>
          <cell r="AK18">
            <v>1</v>
          </cell>
          <cell r="AL18">
            <v>62962238.8630004</v>
          </cell>
          <cell r="AM18">
            <v>40193360.463</v>
          </cell>
          <cell r="AN18">
            <v>0.11175576327041715</v>
          </cell>
          <cell r="AO18">
            <v>58714225.485743105</v>
          </cell>
          <cell r="AP18">
            <v>9523780.3000000007</v>
          </cell>
          <cell r="AQ18">
            <v>0</v>
          </cell>
          <cell r="AR18">
            <v>49190445.185743108</v>
          </cell>
          <cell r="AS18"/>
          <cell r="AT18">
            <v>22768878.400000401</v>
          </cell>
          <cell r="AU18">
            <v>8.3914416808788445E-2</v>
          </cell>
          <cell r="AV18">
            <v>9417200.5986199919</v>
          </cell>
          <cell r="AW18">
            <v>1409673.84</v>
          </cell>
          <cell r="AX18">
            <v>0</v>
          </cell>
          <cell r="AY18">
            <v>8007526.7586199921</v>
          </cell>
        </row>
        <row r="19">
          <cell r="A19" t="str">
            <v>100699500A</v>
          </cell>
          <cell r="B19" t="str">
            <v>INTEGRIS BASS MEM BAP</v>
          </cell>
          <cell r="C19" t="str">
            <v>Yes</v>
          </cell>
          <cell r="D19">
            <v>1</v>
          </cell>
          <cell r="E19">
            <v>12</v>
          </cell>
          <cell r="F19">
            <v>370016</v>
          </cell>
          <cell r="G19">
            <v>42917</v>
          </cell>
          <cell r="H19">
            <v>43281</v>
          </cell>
          <cell r="I19">
            <v>1</v>
          </cell>
          <cell r="J19">
            <v>42985784</v>
          </cell>
          <cell r="K19">
            <v>121715983</v>
          </cell>
          <cell r="L19">
            <v>0</v>
          </cell>
          <cell r="M19">
            <v>244765495</v>
          </cell>
          <cell r="N19">
            <v>0</v>
          </cell>
          <cell r="O19">
            <v>416634573</v>
          </cell>
          <cell r="P19">
            <v>93149030</v>
          </cell>
          <cell r="R19">
            <v>42985784</v>
          </cell>
          <cell r="S19">
            <v>121715983</v>
          </cell>
          <cell r="T19">
            <v>0</v>
          </cell>
          <cell r="U19">
            <v>244765495</v>
          </cell>
          <cell r="V19">
            <v>0</v>
          </cell>
          <cell r="X19">
            <v>409467262</v>
          </cell>
          <cell r="Y19"/>
          <cell r="Z19">
            <v>416634573</v>
          </cell>
          <cell r="AA19">
            <v>93149030</v>
          </cell>
          <cell r="AB19"/>
          <cell r="AC19">
            <v>409467262</v>
          </cell>
          <cell r="AD19">
            <v>36823179.902873807</v>
          </cell>
          <cell r="AE19">
            <v>54723419.308555201</v>
          </cell>
          <cell r="AF19">
            <v>164701767</v>
          </cell>
          <cell r="AG19">
            <v>244765495</v>
          </cell>
          <cell r="AH19">
            <v>0</v>
          </cell>
          <cell r="AI19">
            <v>91546599.211429</v>
          </cell>
          <cell r="AJ19">
            <v>1927087.1554169466</v>
          </cell>
          <cell r="AK19">
            <v>1</v>
          </cell>
          <cell r="AL19">
            <v>6984575.9078750592</v>
          </cell>
          <cell r="AM19">
            <v>2902496.6278749993</v>
          </cell>
          <cell r="AN19">
            <v>8.0702564379154604E-3</v>
          </cell>
          <cell r="AO19">
            <v>9379388.5032571983</v>
          </cell>
          <cell r="AP19">
            <v>687743.94</v>
          </cell>
          <cell r="AQ19">
            <v>0</v>
          </cell>
          <cell r="AR19">
            <v>8691644.5632571988</v>
          </cell>
          <cell r="AS19"/>
          <cell r="AT19">
            <v>4082079.2800000599</v>
          </cell>
          <cell r="AU19">
            <v>1.5044452174176399E-2</v>
          </cell>
          <cell r="AV19">
            <v>2140941.5701376796</v>
          </cell>
          <cell r="AW19">
            <v>252730.95</v>
          </cell>
          <cell r="AX19">
            <v>0</v>
          </cell>
          <cell r="AY19">
            <v>1888210.6201376796</v>
          </cell>
        </row>
        <row r="20">
          <cell r="A20" t="str">
            <v>100700610A</v>
          </cell>
          <cell r="B20" t="str">
            <v>INTEGRIS CANADIAN VALLEY HOSPITAL</v>
          </cell>
          <cell r="C20" t="str">
            <v>Yes</v>
          </cell>
          <cell r="D20">
            <v>1</v>
          </cell>
          <cell r="E20">
            <v>12</v>
          </cell>
          <cell r="F20">
            <v>370211</v>
          </cell>
          <cell r="G20">
            <v>42917</v>
          </cell>
          <cell r="H20">
            <v>43281</v>
          </cell>
          <cell r="I20">
            <v>1</v>
          </cell>
          <cell r="J20">
            <v>20805005</v>
          </cell>
          <cell r="K20">
            <v>95261250</v>
          </cell>
          <cell r="L20">
            <v>7905431</v>
          </cell>
          <cell r="M20">
            <v>163121808</v>
          </cell>
          <cell r="N20">
            <v>44186792</v>
          </cell>
          <cell r="O20">
            <v>331283635</v>
          </cell>
          <cell r="P20">
            <v>64493910</v>
          </cell>
          <cell r="R20">
            <v>20805005</v>
          </cell>
          <cell r="S20">
            <v>95261250</v>
          </cell>
          <cell r="T20">
            <v>7905431</v>
          </cell>
          <cell r="U20">
            <v>163121808</v>
          </cell>
          <cell r="V20">
            <v>44186792</v>
          </cell>
          <cell r="X20">
            <v>331280286</v>
          </cell>
          <cell r="Y20"/>
          <cell r="Z20">
            <v>331283635</v>
          </cell>
          <cell r="AA20">
            <v>64493910</v>
          </cell>
          <cell r="AB20"/>
          <cell r="AC20">
            <v>331280286</v>
          </cell>
          <cell r="AD20">
            <v>24134662.611487769</v>
          </cell>
          <cell r="AE20">
            <v>40358595.409115218</v>
          </cell>
          <cell r="AF20">
            <v>123971686</v>
          </cell>
          <cell r="AG20">
            <v>207308600</v>
          </cell>
          <cell r="AH20">
            <v>0</v>
          </cell>
          <cell r="AI20">
            <v>64493258.020602986</v>
          </cell>
          <cell r="AJ20">
            <v>1357605.0908833642</v>
          </cell>
          <cell r="AK20">
            <v>1</v>
          </cell>
          <cell r="AL20">
            <v>7160734.3806250496</v>
          </cell>
          <cell r="AM20">
            <v>3081052.5806249999</v>
          </cell>
          <cell r="AN20">
            <v>8.5667229327839878E-3</v>
          </cell>
          <cell r="AO20">
            <v>5665590.4844043562</v>
          </cell>
          <cell r="AP20">
            <v>730052.61</v>
          </cell>
          <cell r="AQ20">
            <v>0</v>
          </cell>
          <cell r="AR20">
            <v>4935537.8744043559</v>
          </cell>
          <cell r="AS20"/>
          <cell r="AT20">
            <v>4079681.8000000496</v>
          </cell>
          <cell r="AU20">
            <v>1.5035616291596799E-2</v>
          </cell>
          <cell r="AV20">
            <v>1012919.720474667</v>
          </cell>
          <cell r="AW20">
            <v>252582.52</v>
          </cell>
          <cell r="AX20">
            <v>0</v>
          </cell>
          <cell r="AY20">
            <v>760337.20047466701</v>
          </cell>
        </row>
        <row r="21">
          <cell r="A21" t="str">
            <v>200834400A</v>
          </cell>
          <cell r="B21" t="str">
            <v>INTEGRIS COMMUNITY HOSPITAL COUNCIL CROSSING</v>
          </cell>
          <cell r="C21" t="str">
            <v>Yes</v>
          </cell>
          <cell r="D21">
            <v>1</v>
          </cell>
          <cell r="E21">
            <v>12</v>
          </cell>
          <cell r="F21">
            <v>370240</v>
          </cell>
          <cell r="G21">
            <v>43616</v>
          </cell>
          <cell r="H21">
            <v>43830</v>
          </cell>
          <cell r="I21">
            <v>1.6976744186046511</v>
          </cell>
          <cell r="J21">
            <v>1059002</v>
          </cell>
          <cell r="K21">
            <v>3055694</v>
          </cell>
          <cell r="L21">
            <v>806779</v>
          </cell>
          <cell r="M21">
            <v>36523831</v>
          </cell>
          <cell r="N21">
            <v>42230281</v>
          </cell>
          <cell r="O21">
            <v>83675587</v>
          </cell>
          <cell r="P21">
            <v>10011614</v>
          </cell>
          <cell r="R21">
            <v>1797840.6046511626</v>
          </cell>
          <cell r="S21">
            <v>5187573.5348837208</v>
          </cell>
          <cell r="T21">
            <v>1369648.0697674418</v>
          </cell>
          <cell r="U21">
            <v>62005573.558139533</v>
          </cell>
          <cell r="V21">
            <v>71693267.744186044</v>
          </cell>
          <cell r="X21">
            <v>142053903.51162791</v>
          </cell>
          <cell r="Y21"/>
          <cell r="Z21">
            <v>142053903.51162791</v>
          </cell>
          <cell r="AA21">
            <v>16996460.976744186</v>
          </cell>
          <cell r="AB21"/>
          <cell r="AC21">
            <v>142053903.51162791</v>
          </cell>
          <cell r="AD21">
            <v>999666.22027428483</v>
          </cell>
          <cell r="AE21">
            <v>15996794.7564699</v>
          </cell>
          <cell r="AF21">
            <v>8355062.2093023248</v>
          </cell>
          <cell r="AG21">
            <v>133698841.30232558</v>
          </cell>
          <cell r="AH21">
            <v>0</v>
          </cell>
          <cell r="AI21">
            <v>16996460.976744186</v>
          </cell>
          <cell r="AJ21">
            <v>357781.30392570619</v>
          </cell>
          <cell r="AK21">
            <v>1</v>
          </cell>
          <cell r="AL21">
            <v>3005719.016374995</v>
          </cell>
          <cell r="AM21">
            <v>30804.006374999997</v>
          </cell>
          <cell r="AN21">
            <v>8.5649102353458031E-5</v>
          </cell>
          <cell r="AO21">
            <v>14173.350634365448</v>
          </cell>
          <cell r="AP21">
            <v>7298.98</v>
          </cell>
          <cell r="AQ21">
            <v>0</v>
          </cell>
          <cell r="AR21">
            <v>6874.3706343654485</v>
          </cell>
          <cell r="AS21"/>
          <cell r="AT21">
            <v>2974915.0099999951</v>
          </cell>
          <cell r="AU21">
            <v>1.0964012092921374E-2</v>
          </cell>
          <cell r="AV21">
            <v>3165640.9258249388</v>
          </cell>
          <cell r="AW21">
            <v>184183.86</v>
          </cell>
          <cell r="AX21">
            <v>0</v>
          </cell>
          <cell r="AY21">
            <v>2981457.0658249389</v>
          </cell>
        </row>
        <row r="22">
          <cell r="A22" t="str">
            <v>100699700A</v>
          </cell>
          <cell r="B22" t="str">
            <v>INTEGRIS GROVE HOSPITAL</v>
          </cell>
          <cell r="C22" t="str">
            <v>Yes</v>
          </cell>
          <cell r="D22">
            <v>1</v>
          </cell>
          <cell r="E22">
            <v>12</v>
          </cell>
          <cell r="F22">
            <v>370113</v>
          </cell>
          <cell r="G22">
            <v>42917</v>
          </cell>
          <cell r="H22">
            <v>43281</v>
          </cell>
          <cell r="I22">
            <v>1</v>
          </cell>
          <cell r="J22">
            <v>16044566</v>
          </cell>
          <cell r="K22">
            <v>42469047</v>
          </cell>
          <cell r="L22">
            <v>0</v>
          </cell>
          <cell r="M22">
            <v>131589987</v>
          </cell>
          <cell r="N22">
            <v>139869</v>
          </cell>
          <cell r="O22">
            <v>197962651</v>
          </cell>
          <cell r="P22">
            <v>43424295</v>
          </cell>
          <cell r="R22">
            <v>16044566</v>
          </cell>
          <cell r="S22">
            <v>42469047</v>
          </cell>
          <cell r="T22">
            <v>0</v>
          </cell>
          <cell r="U22">
            <v>131589987</v>
          </cell>
          <cell r="V22">
            <v>139869</v>
          </cell>
          <cell r="X22">
            <v>190243469</v>
          </cell>
          <cell r="Y22"/>
          <cell r="Z22">
            <v>197962651</v>
          </cell>
          <cell r="AA22">
            <v>43424295</v>
          </cell>
          <cell r="AB22"/>
          <cell r="AC22">
            <v>190243469</v>
          </cell>
          <cell r="AD22">
            <v>12835312.012607038</v>
          </cell>
          <cell r="AE22">
            <v>28895734.111236569</v>
          </cell>
          <cell r="AF22">
            <v>58513613</v>
          </cell>
          <cell r="AG22">
            <v>131729856</v>
          </cell>
          <cell r="AH22">
            <v>0</v>
          </cell>
          <cell r="AI22">
            <v>41731046.12384361</v>
          </cell>
          <cell r="AJ22">
            <v>878452.76241928758</v>
          </cell>
          <cell r="AK22">
            <v>1</v>
          </cell>
          <cell r="AL22">
            <v>4766391.11612505</v>
          </cell>
          <cell r="AM22">
            <v>1520428.726125</v>
          </cell>
          <cell r="AN22">
            <v>4.2274811269583743E-3</v>
          </cell>
          <cell r="AO22">
            <v>2487113.6702389768</v>
          </cell>
          <cell r="AP22">
            <v>360264.21</v>
          </cell>
          <cell r="AQ22">
            <v>0</v>
          </cell>
          <cell r="AR22">
            <v>2126849.4602389769</v>
          </cell>
          <cell r="AS22"/>
          <cell r="AT22">
            <v>3245962.39000005</v>
          </cell>
          <cell r="AU22">
            <v>1.1962953824730801E-2</v>
          </cell>
          <cell r="AV22">
            <v>786791.00502914167</v>
          </cell>
          <cell r="AW22">
            <v>200965.03</v>
          </cell>
          <cell r="AX22">
            <v>0</v>
          </cell>
          <cell r="AY22">
            <v>585825.97502914164</v>
          </cell>
        </row>
        <row r="23">
          <cell r="A23" t="str">
            <v>200405550A</v>
          </cell>
          <cell r="B23" t="str">
            <v>INTEGRIS HEALTH EDMOND, INC.</v>
          </cell>
          <cell r="C23" t="str">
            <v>Yes</v>
          </cell>
          <cell r="D23">
            <v>1</v>
          </cell>
          <cell r="E23">
            <v>12</v>
          </cell>
          <cell r="F23">
            <v>370236</v>
          </cell>
          <cell r="G23">
            <v>42917</v>
          </cell>
          <cell r="H23">
            <v>43281</v>
          </cell>
          <cell r="I23">
            <v>1</v>
          </cell>
          <cell r="J23">
            <v>16723301</v>
          </cell>
          <cell r="K23">
            <v>96419782</v>
          </cell>
          <cell r="L23">
            <v>5877918</v>
          </cell>
          <cell r="M23">
            <v>170277715</v>
          </cell>
          <cell r="N23">
            <v>40768114</v>
          </cell>
          <cell r="O23">
            <v>330501232</v>
          </cell>
          <cell r="P23">
            <v>63832933</v>
          </cell>
          <cell r="R23">
            <v>16723301</v>
          </cell>
          <cell r="S23">
            <v>96419782</v>
          </cell>
          <cell r="T23">
            <v>5877918</v>
          </cell>
          <cell r="U23">
            <v>170277715</v>
          </cell>
          <cell r="V23">
            <v>40768114</v>
          </cell>
          <cell r="X23">
            <v>330066830</v>
          </cell>
          <cell r="Y23"/>
          <cell r="Z23">
            <v>330501232</v>
          </cell>
          <cell r="AA23">
            <v>63832933</v>
          </cell>
          <cell r="AB23"/>
          <cell r="AC23">
            <v>330066830</v>
          </cell>
          <cell r="AD23">
            <v>22987689.142489895</v>
          </cell>
          <cell r="AE23">
            <v>40761343.55374039</v>
          </cell>
          <cell r="AF23">
            <v>119021001</v>
          </cell>
          <cell r="AG23">
            <v>211045829</v>
          </cell>
          <cell r="AH23">
            <v>0</v>
          </cell>
          <cell r="AI23">
            <v>63749032.696230285</v>
          </cell>
          <cell r="AJ23">
            <v>1341938.8938242868</v>
          </cell>
          <cell r="AK23">
            <v>1</v>
          </cell>
          <cell r="AL23">
            <v>4010422.0478749797</v>
          </cell>
          <cell r="AM23">
            <v>1604992.4978749999</v>
          </cell>
          <cell r="AN23">
            <v>4.4626067484063803E-3</v>
          </cell>
          <cell r="AO23">
            <v>2386517.4801182835</v>
          </cell>
          <cell r="AP23">
            <v>380301.52</v>
          </cell>
          <cell r="AQ23">
            <v>0</v>
          </cell>
          <cell r="AR23">
            <v>2006215.9601182835</v>
          </cell>
          <cell r="AS23"/>
          <cell r="AT23">
            <v>2405429.5499999798</v>
          </cell>
          <cell r="AU23">
            <v>8.8651805467445059E-3</v>
          </cell>
          <cell r="AV23">
            <v>667153.94281144661</v>
          </cell>
          <cell r="AW23">
            <v>148925.70000000001</v>
          </cell>
          <cell r="AX23">
            <v>0</v>
          </cell>
          <cell r="AY23">
            <v>518228.2428114466</v>
          </cell>
        </row>
        <row r="24">
          <cell r="A24" t="str">
            <v>100699440A</v>
          </cell>
          <cell r="B24" t="str">
            <v>INTEGRIS MIAMI HOSPITAL (INTEGRIS BAPT. REGIONAL HEALTH CTR)</v>
          </cell>
          <cell r="C24" t="str">
            <v>Yes</v>
          </cell>
          <cell r="D24">
            <v>1</v>
          </cell>
          <cell r="E24">
            <v>12</v>
          </cell>
          <cell r="F24">
            <v>370004</v>
          </cell>
          <cell r="G24">
            <v>42917</v>
          </cell>
          <cell r="H24">
            <v>43281</v>
          </cell>
          <cell r="I24">
            <v>1</v>
          </cell>
          <cell r="J24">
            <v>14387651</v>
          </cell>
          <cell r="K24">
            <v>39551827</v>
          </cell>
          <cell r="L24">
            <v>0</v>
          </cell>
          <cell r="M24">
            <v>93449343</v>
          </cell>
          <cell r="N24">
            <v>125161</v>
          </cell>
          <cell r="O24">
            <v>157054598</v>
          </cell>
          <cell r="P24">
            <v>40630204</v>
          </cell>
          <cell r="R24">
            <v>14387651</v>
          </cell>
          <cell r="S24">
            <v>39551827</v>
          </cell>
          <cell r="T24">
            <v>0</v>
          </cell>
          <cell r="U24">
            <v>93449343</v>
          </cell>
          <cell r="V24">
            <v>125161</v>
          </cell>
          <cell r="X24">
            <v>147513982</v>
          </cell>
          <cell r="Y24"/>
          <cell r="Z24">
            <v>157054598</v>
          </cell>
          <cell r="AA24">
            <v>40630204</v>
          </cell>
          <cell r="AB24"/>
          <cell r="AC24">
            <v>147513982</v>
          </cell>
          <cell r="AD24">
            <v>13954204.605926355</v>
          </cell>
          <cell r="AE24">
            <v>24207831.130921848</v>
          </cell>
          <cell r="AF24">
            <v>53939478</v>
          </cell>
          <cell r="AG24">
            <v>93574504</v>
          </cell>
          <cell r="AH24">
            <v>0</v>
          </cell>
          <cell r="AI24">
            <v>38162035.736848205</v>
          </cell>
          <cell r="AJ24">
            <v>803323.87578042853</v>
          </cell>
          <cell r="AK24">
            <v>1</v>
          </cell>
          <cell r="AL24">
            <v>4590347.7191250399</v>
          </cell>
          <cell r="AM24">
            <v>1383128.5491249999</v>
          </cell>
          <cell r="AN24">
            <v>3.8457243914914959E-3</v>
          </cell>
          <cell r="AO24">
            <v>2253256.2000081697</v>
          </cell>
          <cell r="AP24">
            <v>327731.06</v>
          </cell>
          <cell r="AQ24">
            <v>0</v>
          </cell>
          <cell r="AR24">
            <v>1925525.1400081697</v>
          </cell>
          <cell r="AS24"/>
          <cell r="AT24">
            <v>3207219.1700000395</v>
          </cell>
          <cell r="AU24">
            <v>1.1820166171580727E-2</v>
          </cell>
          <cell r="AV24">
            <v>918907.1348825579</v>
          </cell>
          <cell r="AW24">
            <v>198566.35</v>
          </cell>
          <cell r="AX24">
            <v>0</v>
          </cell>
          <cell r="AY24">
            <v>720340.78488255793</v>
          </cell>
        </row>
        <row r="25">
          <cell r="A25" t="str">
            <v>100700200A</v>
          </cell>
          <cell r="B25" t="str">
            <v>INTEGRIS SOUTHWEST MEDICAL</v>
          </cell>
          <cell r="C25" t="str">
            <v>Yes</v>
          </cell>
          <cell r="D25">
            <v>1</v>
          </cell>
          <cell r="E25">
            <v>12</v>
          </cell>
          <cell r="F25">
            <v>370106</v>
          </cell>
          <cell r="G25">
            <v>42917</v>
          </cell>
          <cell r="H25">
            <v>43281</v>
          </cell>
          <cell r="I25">
            <v>1</v>
          </cell>
          <cell r="J25">
            <v>127416208</v>
          </cell>
          <cell r="K25">
            <v>551170943</v>
          </cell>
          <cell r="L25">
            <v>31549554</v>
          </cell>
          <cell r="M25">
            <v>420315613</v>
          </cell>
          <cell r="N25">
            <v>119910039</v>
          </cell>
          <cell r="O25">
            <v>1251256277</v>
          </cell>
          <cell r="P25">
            <v>230027223</v>
          </cell>
          <cell r="R25">
            <v>127416208</v>
          </cell>
          <cell r="S25">
            <v>551170943</v>
          </cell>
          <cell r="T25">
            <v>31549554</v>
          </cell>
          <cell r="U25">
            <v>420315613</v>
          </cell>
          <cell r="V25">
            <v>119910039</v>
          </cell>
          <cell r="X25">
            <v>1250362357</v>
          </cell>
          <cell r="Y25"/>
          <cell r="Z25">
            <v>1251256277</v>
          </cell>
          <cell r="AA25">
            <v>230027223</v>
          </cell>
          <cell r="AB25"/>
          <cell r="AC25">
            <v>1250362357</v>
          </cell>
          <cell r="AD25">
            <v>130549414.37989701</v>
          </cell>
          <cell r="AE25">
            <v>99313473.032770574</v>
          </cell>
          <cell r="AF25">
            <v>710136705</v>
          </cell>
          <cell r="AG25">
            <v>540225652</v>
          </cell>
          <cell r="AH25">
            <v>0</v>
          </cell>
          <cell r="AI25">
            <v>229862887.41266757</v>
          </cell>
          <cell r="AJ25">
            <v>4838692.2251143763</v>
          </cell>
          <cell r="AK25">
            <v>1</v>
          </cell>
          <cell r="AL25">
            <v>25406949.952501103</v>
          </cell>
          <cell r="AM25">
            <v>12589925.232500002</v>
          </cell>
          <cell r="AN25">
            <v>3.5005699639639058E-2</v>
          </cell>
          <cell r="AO25">
            <v>21521210.896362167</v>
          </cell>
          <cell r="AP25">
            <v>2983171.36</v>
          </cell>
          <cell r="AQ25">
            <v>0</v>
          </cell>
          <cell r="AR25">
            <v>18538039.536362167</v>
          </cell>
          <cell r="AS25"/>
          <cell r="AT25">
            <v>12817024.7200011</v>
          </cell>
          <cell r="AU25">
            <v>4.7236984435856021E-2</v>
          </cell>
          <cell r="AV25">
            <v>2415302.0942826131</v>
          </cell>
          <cell r="AW25">
            <v>793531.6</v>
          </cell>
          <cell r="AX25">
            <v>0</v>
          </cell>
          <cell r="AY25">
            <v>1621770.494282613</v>
          </cell>
        </row>
        <row r="26">
          <cell r="A26" t="str">
            <v>100699490A</v>
          </cell>
          <cell r="B26" t="str">
            <v>JANE PHILLIPS EP HSP</v>
          </cell>
          <cell r="C26" t="str">
            <v>Yes</v>
          </cell>
          <cell r="D26">
            <v>1</v>
          </cell>
          <cell r="E26">
            <v>12</v>
          </cell>
          <cell r="F26">
            <v>370018</v>
          </cell>
          <cell r="G26">
            <v>43009</v>
          </cell>
          <cell r="H26">
            <v>43373</v>
          </cell>
          <cell r="I26">
            <v>1</v>
          </cell>
          <cell r="J26">
            <v>18936178</v>
          </cell>
          <cell r="K26">
            <v>94893338</v>
          </cell>
          <cell r="L26">
            <v>7353172</v>
          </cell>
          <cell r="M26">
            <v>239340190</v>
          </cell>
          <cell r="N26">
            <v>47372441</v>
          </cell>
          <cell r="O26">
            <v>407895319</v>
          </cell>
          <cell r="P26">
            <v>113508015</v>
          </cell>
          <cell r="R26">
            <v>18936178</v>
          </cell>
          <cell r="S26">
            <v>94893338</v>
          </cell>
          <cell r="T26">
            <v>7353172</v>
          </cell>
          <cell r="U26">
            <v>239340190</v>
          </cell>
          <cell r="V26">
            <v>47372441</v>
          </cell>
          <cell r="X26">
            <v>407895319</v>
          </cell>
          <cell r="Y26"/>
          <cell r="Z26">
            <v>407895319</v>
          </cell>
          <cell r="AA26">
            <v>113508015</v>
          </cell>
          <cell r="AB26"/>
          <cell r="AC26">
            <v>407895319</v>
          </cell>
          <cell r="AD26">
            <v>33722393.286999993</v>
          </cell>
          <cell r="AE26">
            <v>79785621.713</v>
          </cell>
          <cell r="AF26">
            <v>121182688</v>
          </cell>
          <cell r="AG26">
            <v>286712631</v>
          </cell>
          <cell r="AH26">
            <v>0</v>
          </cell>
          <cell r="AI26">
            <v>113508015</v>
          </cell>
          <cell r="AJ26">
            <v>2389382.4525167709</v>
          </cell>
          <cell r="AK26">
            <v>1</v>
          </cell>
          <cell r="AL26">
            <v>7772645.8043296319</v>
          </cell>
          <cell r="AM26">
            <v>2882568.8607499995</v>
          </cell>
          <cell r="AN26">
            <v>8.0148482112910764E-3</v>
          </cell>
          <cell r="AO26">
            <v>2992596.3739189925</v>
          </cell>
          <cell r="AP26">
            <v>683022.08</v>
          </cell>
          <cell r="AQ26">
            <v>0</v>
          </cell>
          <cell r="AR26">
            <v>2309574.2939189924</v>
          </cell>
          <cell r="AS26"/>
          <cell r="AT26">
            <v>4890076.9435796319</v>
          </cell>
          <cell r="AU26">
            <v>1.8022317466045244E-2</v>
          </cell>
          <cell r="AV26">
            <v>965469.20850789419</v>
          </cell>
          <cell r="AW26">
            <v>302755.96000000002</v>
          </cell>
          <cell r="AX26">
            <v>0</v>
          </cell>
          <cell r="AY26">
            <v>662713.24850789411</v>
          </cell>
        </row>
        <row r="27">
          <cell r="A27" t="str">
            <v>100699420A</v>
          </cell>
          <cell r="B27" t="str">
            <v>KAY COUNTY OKLAHOMA HOSPITAL (PONCA CITY MEDICAL CENTER)</v>
          </cell>
          <cell r="C27" t="str">
            <v>Yes</v>
          </cell>
          <cell r="D27">
            <v>1</v>
          </cell>
          <cell r="E27">
            <v>12</v>
          </cell>
          <cell r="F27">
            <v>370006</v>
          </cell>
          <cell r="G27">
            <v>42887</v>
          </cell>
          <cell r="H27">
            <v>43251</v>
          </cell>
          <cell r="I27">
            <v>1</v>
          </cell>
          <cell r="J27">
            <v>18109463</v>
          </cell>
          <cell r="K27">
            <v>68466358</v>
          </cell>
          <cell r="L27">
            <v>6343218</v>
          </cell>
          <cell r="M27">
            <v>153442034</v>
          </cell>
          <cell r="N27">
            <v>35062074</v>
          </cell>
          <cell r="O27">
            <v>281780487</v>
          </cell>
          <cell r="P27">
            <v>49203937</v>
          </cell>
          <cell r="R27">
            <v>18109463</v>
          </cell>
          <cell r="S27">
            <v>68466358</v>
          </cell>
          <cell r="T27">
            <v>6343218</v>
          </cell>
          <cell r="U27">
            <v>153442034</v>
          </cell>
          <cell r="V27">
            <v>35062074</v>
          </cell>
          <cell r="X27">
            <v>281423147</v>
          </cell>
          <cell r="Y27"/>
          <cell r="Z27">
            <v>281780487</v>
          </cell>
          <cell r="AA27">
            <v>49203937</v>
          </cell>
          <cell r="AB27"/>
          <cell r="AC27">
            <v>281423147</v>
          </cell>
          <cell r="AD27">
            <v>16225334.088007815</v>
          </cell>
          <cell r="AE27">
            <v>32916204.926117525</v>
          </cell>
          <cell r="AF27">
            <v>92919039</v>
          </cell>
          <cell r="AG27">
            <v>188504108</v>
          </cell>
          <cell r="AH27">
            <v>0</v>
          </cell>
          <cell r="AI27">
            <v>49141539.01412534</v>
          </cell>
          <cell r="AJ27">
            <v>1034446.1667312162</v>
          </cell>
          <cell r="AK27">
            <v>1</v>
          </cell>
          <cell r="AL27">
            <v>6150747.2328750193</v>
          </cell>
          <cell r="AM27">
            <v>2513101.5428749998</v>
          </cell>
          <cell r="AN27">
            <v>6.9875615739718594E-3</v>
          </cell>
          <cell r="AO27">
            <v>4427471.4160983842</v>
          </cell>
          <cell r="AP27">
            <v>595477.13</v>
          </cell>
          <cell r="AQ27">
            <v>0</v>
          </cell>
          <cell r="AR27">
            <v>3831994.2860983843</v>
          </cell>
          <cell r="AS27"/>
          <cell r="AT27">
            <v>3637645.6900000195</v>
          </cell>
          <cell r="AU27">
            <v>1.3406497732156589E-2</v>
          </cell>
          <cell r="AV27">
            <v>927116.61205200967</v>
          </cell>
          <cell r="AW27">
            <v>225215.04</v>
          </cell>
          <cell r="AX27">
            <v>0</v>
          </cell>
          <cell r="AY27">
            <v>701901.57205200964</v>
          </cell>
        </row>
        <row r="28">
          <cell r="A28" t="str">
            <v>100700380P</v>
          </cell>
          <cell r="B28" t="str">
            <v>LAUREATE PSY CLINIC &amp; HOSP</v>
          </cell>
          <cell r="C28" t="str">
            <v>No</v>
          </cell>
          <cell r="D28">
            <v>1</v>
          </cell>
          <cell r="E28">
            <v>12</v>
          </cell>
          <cell r="F28">
            <v>374020</v>
          </cell>
          <cell r="G28">
            <v>42917</v>
          </cell>
          <cell r="H28">
            <v>43281</v>
          </cell>
          <cell r="I28">
            <v>1</v>
          </cell>
          <cell r="J28">
            <v>41978444</v>
          </cell>
          <cell r="K28">
            <v>9264761</v>
          </cell>
          <cell r="L28">
            <v>0</v>
          </cell>
          <cell r="M28">
            <v>538470</v>
          </cell>
          <cell r="N28">
            <v>9788550</v>
          </cell>
          <cell r="O28">
            <v>76060486</v>
          </cell>
          <cell r="P28">
            <v>38796154</v>
          </cell>
          <cell r="R28">
            <v>41978444</v>
          </cell>
          <cell r="S28">
            <v>9264761</v>
          </cell>
          <cell r="T28">
            <v>0</v>
          </cell>
          <cell r="U28">
            <v>538470</v>
          </cell>
          <cell r="V28">
            <v>9788550</v>
          </cell>
          <cell r="X28">
            <v>61570225</v>
          </cell>
          <cell r="Y28"/>
          <cell r="Z28">
            <v>76060486</v>
          </cell>
          <cell r="AA28">
            <v>38796154</v>
          </cell>
          <cell r="AB28"/>
          <cell r="AC28">
            <v>61570225</v>
          </cell>
          <cell r="AD28">
            <v>26137609.384110037</v>
          </cell>
          <cell r="AE28">
            <v>5267500.6347064367</v>
          </cell>
          <cell r="AF28">
            <v>51243205</v>
          </cell>
          <cell r="AG28">
            <v>10327020</v>
          </cell>
          <cell r="AH28">
            <v>0</v>
          </cell>
          <cell r="AI28">
            <v>31405110.018816471</v>
          </cell>
          <cell r="AJ28">
            <v>661088.28348657768</v>
          </cell>
          <cell r="AK28">
            <v>1</v>
          </cell>
          <cell r="AL28">
            <v>256802.36</v>
          </cell>
          <cell r="AM28">
            <v>256802.36</v>
          </cell>
          <cell r="AN28">
            <v>7.1402697910425881E-4</v>
          </cell>
          <cell r="AO28">
            <v>-24.718807468916626</v>
          </cell>
          <cell r="AP28">
            <v>60849.09</v>
          </cell>
          <cell r="AQ28">
            <v>0</v>
          </cell>
          <cell r="AR28">
            <v>-60873.808807468915</v>
          </cell>
          <cell r="AS28"/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</row>
        <row r="29">
          <cell r="A29" t="str">
            <v>200735850A</v>
          </cell>
          <cell r="B29" t="str">
            <v>HILLCREST HOSPITAL PRYOR (MAYES COUNTY HMA LLC) (INTEGRIS MAYES COUNTY MEDICAL CENTER)</v>
          </cell>
          <cell r="C29" t="str">
            <v>Yes</v>
          </cell>
          <cell r="D29">
            <v>1</v>
          </cell>
          <cell r="E29">
            <v>12</v>
          </cell>
          <cell r="F29">
            <v>370015</v>
          </cell>
          <cell r="G29">
            <v>42856</v>
          </cell>
          <cell r="H29">
            <v>43190</v>
          </cell>
          <cell r="I29">
            <v>1.0895522388059702</v>
          </cell>
          <cell r="J29">
            <v>4438773</v>
          </cell>
          <cell r="K29">
            <v>10779212</v>
          </cell>
          <cell r="L29">
            <v>1130878</v>
          </cell>
          <cell r="M29">
            <v>55127486</v>
          </cell>
          <cell r="N29">
            <v>12089800</v>
          </cell>
          <cell r="O29">
            <v>83566149</v>
          </cell>
          <cell r="P29">
            <v>20084016</v>
          </cell>
          <cell r="R29">
            <v>4836275.059701493</v>
          </cell>
          <cell r="S29">
            <v>11744514.567164179</v>
          </cell>
          <cell r="T29">
            <v>1232150.656716418</v>
          </cell>
          <cell r="U29">
            <v>60064275.791044779</v>
          </cell>
          <cell r="V29">
            <v>13172468.656716418</v>
          </cell>
          <cell r="X29">
            <v>91049684.731343284</v>
          </cell>
          <cell r="Y29"/>
          <cell r="Z29">
            <v>91049684.731343284</v>
          </cell>
          <cell r="AA29">
            <v>21882584.597014926</v>
          </cell>
          <cell r="AB29"/>
          <cell r="AC29">
            <v>91049684.731343284</v>
          </cell>
          <cell r="AD29">
            <v>4281104.0348707139</v>
          </cell>
          <cell r="AE29">
            <v>17601480.562144212</v>
          </cell>
          <cell r="AF29">
            <v>17812940.283582091</v>
          </cell>
          <cell r="AG29">
            <v>73236744.447761193</v>
          </cell>
          <cell r="AH29">
            <v>0</v>
          </cell>
          <cell r="AI29">
            <v>21882584.597014926</v>
          </cell>
          <cell r="AJ29">
            <v>460635.87361492706</v>
          </cell>
          <cell r="AK29">
            <v>1</v>
          </cell>
          <cell r="AL29">
            <v>2681126.5391249899</v>
          </cell>
          <cell r="AM29">
            <v>322196.82912499999</v>
          </cell>
          <cell r="AN29">
            <v>8.9585324907876548E-4</v>
          </cell>
          <cell r="AO29">
            <v>235132.59176991505</v>
          </cell>
          <cell r="AP29">
            <v>76344.25</v>
          </cell>
          <cell r="AQ29">
            <v>0</v>
          </cell>
          <cell r="AR29">
            <v>158788.34176991505</v>
          </cell>
          <cell r="AS29"/>
          <cell r="AT29">
            <v>2358929.7099999897</v>
          </cell>
          <cell r="AU29">
            <v>8.6938059675161737E-3</v>
          </cell>
          <cell r="AV29">
            <v>354951.56106983544</v>
          </cell>
          <cell r="AW29">
            <v>146046.79</v>
          </cell>
          <cell r="AX29">
            <v>0</v>
          </cell>
          <cell r="AY29">
            <v>208904.77106983543</v>
          </cell>
        </row>
        <row r="30">
          <cell r="A30" t="str">
            <v>100700030A</v>
          </cell>
          <cell r="B30" t="str">
            <v>MEMORIAL HOSPITAL (ADAIR COUNTY HEALTH CENTER)</v>
          </cell>
          <cell r="C30" t="str">
            <v>Yes</v>
          </cell>
          <cell r="D30">
            <v>1</v>
          </cell>
          <cell r="E30">
            <v>12</v>
          </cell>
          <cell r="F30">
            <v>370178</v>
          </cell>
          <cell r="G30">
            <v>42917</v>
          </cell>
          <cell r="H30">
            <v>43281</v>
          </cell>
          <cell r="I30">
            <v>1</v>
          </cell>
          <cell r="J30">
            <v>3512075</v>
          </cell>
          <cell r="K30">
            <v>9291673</v>
          </cell>
          <cell r="L30">
            <v>0</v>
          </cell>
          <cell r="M30">
            <v>14952609</v>
          </cell>
          <cell r="N30">
            <v>0</v>
          </cell>
          <cell r="O30">
            <v>34536493</v>
          </cell>
          <cell r="P30">
            <v>17814376</v>
          </cell>
          <cell r="R30">
            <v>3512075</v>
          </cell>
          <cell r="S30">
            <v>9291673</v>
          </cell>
          <cell r="T30">
            <v>0</v>
          </cell>
          <cell r="U30">
            <v>14952609</v>
          </cell>
          <cell r="V30">
            <v>0</v>
          </cell>
          <cell r="X30">
            <v>27756357</v>
          </cell>
          <cell r="Y30"/>
          <cell r="Z30">
            <v>34536493</v>
          </cell>
          <cell r="AA30">
            <v>17814376</v>
          </cell>
          <cell r="AB30"/>
          <cell r="AC30">
            <v>27756357</v>
          </cell>
          <cell r="AD30">
            <v>6604341.1263919584</v>
          </cell>
          <cell r="AE30">
            <v>7712751.8102948088</v>
          </cell>
          <cell r="AF30">
            <v>12803748</v>
          </cell>
          <cell r="AG30">
            <v>14952609</v>
          </cell>
          <cell r="AH30">
            <v>0</v>
          </cell>
          <cell r="AI30">
            <v>14317092.936686767</v>
          </cell>
          <cell r="AJ30">
            <v>301379.69229724584</v>
          </cell>
          <cell r="AK30">
            <v>1</v>
          </cell>
          <cell r="AL30">
            <v>2269912.5942829177</v>
          </cell>
          <cell r="AM30">
            <v>810490.92162499984</v>
          </cell>
          <cell r="AN30">
            <v>2.2535321885644869E-3</v>
          </cell>
          <cell r="AO30">
            <v>754642.59854201879</v>
          </cell>
          <cell r="AP30">
            <v>192045.09</v>
          </cell>
          <cell r="AQ30">
            <v>0</v>
          </cell>
          <cell r="AR30">
            <v>562597.50854201883</v>
          </cell>
          <cell r="AS30"/>
          <cell r="AT30">
            <v>1459421.672657918</v>
          </cell>
          <cell r="AU30">
            <v>5.3786803367175777E-3</v>
          </cell>
          <cell r="AV30">
            <v>862734.40577828977</v>
          </cell>
          <cell r="AW30">
            <v>90356.17</v>
          </cell>
          <cell r="AX30">
            <v>0</v>
          </cell>
          <cell r="AY30">
            <v>772378.23577828973</v>
          </cell>
        </row>
        <row r="31">
          <cell r="A31" t="str">
            <v>100699390A</v>
          </cell>
          <cell r="B31" t="str">
            <v>MERCY HEALTH CENTER</v>
          </cell>
          <cell r="C31" t="str">
            <v>Yes</v>
          </cell>
          <cell r="D31">
            <v>1</v>
          </cell>
          <cell r="E31">
            <v>12</v>
          </cell>
          <cell r="F31">
            <v>370013</v>
          </cell>
          <cell r="G31">
            <v>42917</v>
          </cell>
          <cell r="H31">
            <v>43281</v>
          </cell>
          <cell r="I31">
            <v>1</v>
          </cell>
          <cell r="J31">
            <v>271848191</v>
          </cell>
          <cell r="K31">
            <v>436703943</v>
          </cell>
          <cell r="L31">
            <v>17597552</v>
          </cell>
          <cell r="M31">
            <v>1020463653</v>
          </cell>
          <cell r="N31">
            <v>88798619</v>
          </cell>
          <cell r="O31">
            <v>1869108731</v>
          </cell>
          <cell r="P31">
            <v>494554909</v>
          </cell>
          <cell r="R31">
            <v>271848191</v>
          </cell>
          <cell r="S31">
            <v>436703943</v>
          </cell>
          <cell r="T31">
            <v>17597552</v>
          </cell>
          <cell r="U31">
            <v>1020463653</v>
          </cell>
          <cell r="V31">
            <v>88798619</v>
          </cell>
          <cell r="X31">
            <v>1835411958</v>
          </cell>
          <cell r="Y31"/>
          <cell r="Z31">
            <v>1869108731</v>
          </cell>
          <cell r="AA31">
            <v>494554909</v>
          </cell>
          <cell r="AB31"/>
          <cell r="AC31">
            <v>1835411958</v>
          </cell>
          <cell r="AD31">
            <v>192134831.92493236</v>
          </cell>
          <cell r="AE31">
            <v>293504113.95948547</v>
          </cell>
          <cell r="AF31">
            <v>726149686</v>
          </cell>
          <cell r="AG31">
            <v>1109262272</v>
          </cell>
          <cell r="AH31">
            <v>0</v>
          </cell>
          <cell r="AI31">
            <v>485638945.88441777</v>
          </cell>
          <cell r="AJ31">
            <v>10222865.544384416</v>
          </cell>
          <cell r="AK31">
            <v>1</v>
          </cell>
          <cell r="AL31">
            <v>26252067.878385641</v>
          </cell>
          <cell r="AM31">
            <v>13786772.863999996</v>
          </cell>
          <cell r="AN31">
            <v>3.8333478631888303E-2</v>
          </cell>
          <cell r="AO31">
            <v>17989810.476301182</v>
          </cell>
          <cell r="AP31">
            <v>3266763.32</v>
          </cell>
          <cell r="AQ31">
            <v>0</v>
          </cell>
          <cell r="AR31">
            <v>14723047.156301182</v>
          </cell>
          <cell r="AS31"/>
          <cell r="AT31">
            <v>12465295.014385642</v>
          </cell>
          <cell r="AU31">
            <v>4.5940689001248786E-2</v>
          </cell>
          <cell r="AV31">
            <v>2420548.4220916787</v>
          </cell>
          <cell r="AW31">
            <v>771755.2</v>
          </cell>
          <cell r="AX31">
            <v>0</v>
          </cell>
          <cell r="AY31">
            <v>1648793.2220916788</v>
          </cell>
        </row>
        <row r="32">
          <cell r="A32" t="str">
            <v>200509290A</v>
          </cell>
          <cell r="B32" t="str">
            <v>MERCY HOSPITAL ADA, INC.</v>
          </cell>
          <cell r="C32" t="str">
            <v>Yes</v>
          </cell>
          <cell r="D32">
            <v>1</v>
          </cell>
          <cell r="E32">
            <v>12</v>
          </cell>
          <cell r="F32">
            <v>370020</v>
          </cell>
          <cell r="G32">
            <v>42917</v>
          </cell>
          <cell r="H32">
            <v>43281</v>
          </cell>
          <cell r="I32">
            <v>1</v>
          </cell>
          <cell r="J32">
            <v>32337351</v>
          </cell>
          <cell r="K32">
            <v>69681404</v>
          </cell>
          <cell r="L32">
            <v>3771535</v>
          </cell>
          <cell r="M32">
            <v>173237406</v>
          </cell>
          <cell r="N32">
            <v>28118749</v>
          </cell>
          <cell r="O32">
            <v>314941835</v>
          </cell>
          <cell r="P32">
            <v>90657072</v>
          </cell>
          <cell r="R32">
            <v>32337351</v>
          </cell>
          <cell r="S32">
            <v>69681404</v>
          </cell>
          <cell r="T32">
            <v>3771535</v>
          </cell>
          <cell r="U32">
            <v>173237406</v>
          </cell>
          <cell r="V32">
            <v>28118749</v>
          </cell>
          <cell r="X32">
            <v>307146445</v>
          </cell>
          <cell r="Y32"/>
          <cell r="Z32">
            <v>314941835</v>
          </cell>
          <cell r="AA32">
            <v>90657072</v>
          </cell>
          <cell r="AB32"/>
          <cell r="AC32">
            <v>307146445</v>
          </cell>
          <cell r="AD32">
            <v>30452092.645713072</v>
          </cell>
          <cell r="AE32">
            <v>57961049.987144955</v>
          </cell>
          <cell r="AF32">
            <v>105790290</v>
          </cell>
          <cell r="AG32">
            <v>201356155</v>
          </cell>
          <cell r="AH32">
            <v>0</v>
          </cell>
          <cell r="AI32">
            <v>88413142.632858023</v>
          </cell>
          <cell r="AJ32">
            <v>1861126.8250864346</v>
          </cell>
          <cell r="AK32">
            <v>1</v>
          </cell>
          <cell r="AL32">
            <v>9269104.4486250393</v>
          </cell>
          <cell r="AM32">
            <v>3710539.3286250001</v>
          </cell>
          <cell r="AN32">
            <v>1.0316981462575552E-2</v>
          </cell>
          <cell r="AO32">
            <v>4670326.0077594407</v>
          </cell>
          <cell r="AP32">
            <v>879208.93</v>
          </cell>
          <cell r="AQ32">
            <v>0</v>
          </cell>
          <cell r="AR32">
            <v>3791117.0777594405</v>
          </cell>
          <cell r="AS32"/>
          <cell r="AT32">
            <v>5558565.1200000392</v>
          </cell>
          <cell r="AU32">
            <v>2.0486022286388437E-2</v>
          </cell>
          <cell r="AV32">
            <v>2053307.1205018803</v>
          </cell>
          <cell r="AW32">
            <v>344143.6</v>
          </cell>
          <cell r="AX32">
            <v>0</v>
          </cell>
          <cell r="AY32">
            <v>1709163.5205018804</v>
          </cell>
        </row>
        <row r="33">
          <cell r="A33" t="str">
            <v>100262320C</v>
          </cell>
          <cell r="B33" t="str">
            <v>MERCY HOSPITAL ARDMORE (MERCY MEMORIAL HEALTH CENTER)</v>
          </cell>
          <cell r="C33" t="str">
            <v>Yes</v>
          </cell>
          <cell r="D33">
            <v>1</v>
          </cell>
          <cell r="E33">
            <v>12</v>
          </cell>
          <cell r="F33">
            <v>370047</v>
          </cell>
          <cell r="G33">
            <v>42917</v>
          </cell>
          <cell r="H33">
            <v>43281</v>
          </cell>
          <cell r="I33">
            <v>1</v>
          </cell>
          <cell r="J33">
            <v>60750896</v>
          </cell>
          <cell r="K33">
            <v>133246148</v>
          </cell>
          <cell r="L33">
            <v>7825078</v>
          </cell>
          <cell r="M33">
            <v>274623818</v>
          </cell>
          <cell r="N33">
            <v>52792815</v>
          </cell>
          <cell r="O33">
            <v>531305374</v>
          </cell>
          <cell r="P33">
            <v>142799561</v>
          </cell>
          <cell r="R33">
            <v>60750896</v>
          </cell>
          <cell r="S33">
            <v>133246148</v>
          </cell>
          <cell r="T33">
            <v>7825078</v>
          </cell>
          <cell r="U33">
            <v>274623818</v>
          </cell>
          <cell r="V33">
            <v>52792815</v>
          </cell>
          <cell r="X33">
            <v>529238755</v>
          </cell>
          <cell r="Y33"/>
          <cell r="Z33">
            <v>531305374</v>
          </cell>
          <cell r="AA33">
            <v>142799561</v>
          </cell>
          <cell r="AB33"/>
          <cell r="AC33">
            <v>529238755</v>
          </cell>
          <cell r="AD33">
            <v>54243965.583695449</v>
          </cell>
          <cell r="AE33">
            <v>88000147.833057895</v>
          </cell>
          <cell r="AF33">
            <v>201822122</v>
          </cell>
          <cell r="AG33">
            <v>327416633</v>
          </cell>
          <cell r="AH33">
            <v>0</v>
          </cell>
          <cell r="AI33">
            <v>142244113.41675335</v>
          </cell>
          <cell r="AJ33">
            <v>2994287.1309289997</v>
          </cell>
          <cell r="AK33">
            <v>1</v>
          </cell>
          <cell r="AL33">
            <v>13005047.544624947</v>
          </cell>
          <cell r="AM33">
            <v>5177788.8946250007</v>
          </cell>
          <cell r="AN33">
            <v>1.4396600416244885E-2</v>
          </cell>
          <cell r="AO33">
            <v>8700857.7384896632</v>
          </cell>
          <cell r="AP33">
            <v>1226872.3799999999</v>
          </cell>
          <cell r="AQ33">
            <v>0</v>
          </cell>
          <cell r="AR33">
            <v>7473985.3584896633</v>
          </cell>
          <cell r="AS33"/>
          <cell r="AT33">
            <v>7827258.6499999473</v>
          </cell>
          <cell r="AU33">
            <v>2.8847263940163112E-2</v>
          </cell>
          <cell r="AV33">
            <v>1673955.3631272039</v>
          </cell>
          <cell r="AW33">
            <v>484603.66</v>
          </cell>
          <cell r="AX33">
            <v>0</v>
          </cell>
          <cell r="AY33">
            <v>1189351.703127204</v>
          </cell>
        </row>
        <row r="34">
          <cell r="A34" t="str">
            <v>200479750A</v>
          </cell>
          <cell r="B34" t="str">
            <v>MERCY REHABILITATION HOSPITAL, LLC</v>
          </cell>
          <cell r="C34" t="str">
            <v>No</v>
          </cell>
          <cell r="D34">
            <v>1</v>
          </cell>
          <cell r="E34">
            <v>12</v>
          </cell>
          <cell r="F34">
            <v>373033</v>
          </cell>
          <cell r="G34">
            <v>43101</v>
          </cell>
          <cell r="H34">
            <v>43465</v>
          </cell>
          <cell r="I34">
            <v>1</v>
          </cell>
          <cell r="J34">
            <v>14659351</v>
          </cell>
          <cell r="K34">
            <v>25989908</v>
          </cell>
          <cell r="L34">
            <v>0</v>
          </cell>
          <cell r="M34">
            <v>0</v>
          </cell>
          <cell r="N34">
            <v>0</v>
          </cell>
          <cell r="O34">
            <v>40649259</v>
          </cell>
          <cell r="P34">
            <v>24180652</v>
          </cell>
          <cell r="R34">
            <v>14659351</v>
          </cell>
          <cell r="S34">
            <v>25989908</v>
          </cell>
          <cell r="T34">
            <v>0</v>
          </cell>
          <cell r="U34">
            <v>0</v>
          </cell>
          <cell r="V34">
            <v>0</v>
          </cell>
          <cell r="X34">
            <v>40649259</v>
          </cell>
          <cell r="Y34"/>
          <cell r="Z34">
            <v>40649259</v>
          </cell>
          <cell r="AA34">
            <v>24180652</v>
          </cell>
          <cell r="AB34"/>
          <cell r="AC34">
            <v>40649259</v>
          </cell>
          <cell r="AD34">
            <v>24180652</v>
          </cell>
          <cell r="AE34">
            <v>0</v>
          </cell>
          <cell r="AF34">
            <v>40649259</v>
          </cell>
          <cell r="AG34">
            <v>0</v>
          </cell>
          <cell r="AH34">
            <v>0</v>
          </cell>
          <cell r="AI34">
            <v>24180652</v>
          </cell>
          <cell r="AJ34">
            <v>509010.97670692735</v>
          </cell>
          <cell r="AK34">
            <v>1</v>
          </cell>
          <cell r="AL34">
            <v>0</v>
          </cell>
          <cell r="AM34">
            <v>0</v>
          </cell>
          <cell r="AN34">
            <v>0</v>
          </cell>
          <cell r="AO34">
            <v>8392.5575585784682</v>
          </cell>
          <cell r="AP34">
            <v>0</v>
          </cell>
          <cell r="AQ34">
            <v>0</v>
          </cell>
          <cell r="AR34">
            <v>8392.5575585784682</v>
          </cell>
          <cell r="AS34"/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A35" t="str">
            <v>100700490A</v>
          </cell>
          <cell r="B35" t="str">
            <v xml:space="preserve">MIDWEST REGIONAL MEDICAL </v>
          </cell>
          <cell r="C35" t="str">
            <v>Yes</v>
          </cell>
          <cell r="D35">
            <v>1</v>
          </cell>
          <cell r="E35">
            <v>12</v>
          </cell>
          <cell r="F35">
            <v>370094</v>
          </cell>
          <cell r="G35">
            <v>42917</v>
          </cell>
          <cell r="H35">
            <v>43281</v>
          </cell>
          <cell r="I35">
            <v>1</v>
          </cell>
          <cell r="J35">
            <v>81675144</v>
          </cell>
          <cell r="K35">
            <v>576290326</v>
          </cell>
          <cell r="L35">
            <v>30807121</v>
          </cell>
          <cell r="M35">
            <v>484830496</v>
          </cell>
          <cell r="N35">
            <v>97102782</v>
          </cell>
          <cell r="O35">
            <v>1298616600</v>
          </cell>
          <cell r="P35">
            <v>104775063</v>
          </cell>
          <cell r="R35">
            <v>81675144</v>
          </cell>
          <cell r="S35">
            <v>576290326</v>
          </cell>
          <cell r="T35">
            <v>30807121</v>
          </cell>
          <cell r="U35">
            <v>484830496</v>
          </cell>
          <cell r="V35">
            <v>97102782</v>
          </cell>
          <cell r="X35">
            <v>1270705869</v>
          </cell>
          <cell r="Y35"/>
          <cell r="Z35">
            <v>1298616600</v>
          </cell>
          <cell r="AA35">
            <v>104775063</v>
          </cell>
          <cell r="AB35"/>
          <cell r="AC35">
            <v>1270705869</v>
          </cell>
          <cell r="AD35">
            <v>55571591.811392397</v>
          </cell>
          <cell r="AE35">
            <v>46951575.903347075</v>
          </cell>
          <cell r="AF35">
            <v>688772591</v>
          </cell>
          <cell r="AG35">
            <v>581933278</v>
          </cell>
          <cell r="AH35">
            <v>0</v>
          </cell>
          <cell r="AI35">
            <v>102523167.71473949</v>
          </cell>
          <cell r="AJ35">
            <v>2158147.6683741892</v>
          </cell>
          <cell r="AK35">
            <v>1</v>
          </cell>
          <cell r="AL35">
            <v>12171666.130624976</v>
          </cell>
          <cell r="AM35">
            <v>6619813.1606250005</v>
          </cell>
          <cell r="AN35">
            <v>1.8406081600323629E-2</v>
          </cell>
          <cell r="AO35">
            <v>11130437.014368204</v>
          </cell>
          <cell r="AP35">
            <v>1568558.72</v>
          </cell>
          <cell r="AQ35">
            <v>0</v>
          </cell>
          <cell r="AR35">
            <v>9561878.2943682037</v>
          </cell>
          <cell r="AS35"/>
          <cell r="AT35">
            <v>5551852.9699999765</v>
          </cell>
          <cell r="AU35">
            <v>2.0461284741442508E-2</v>
          </cell>
          <cell r="AV35">
            <v>1319849.5672753579</v>
          </cell>
          <cell r="AW35">
            <v>343728.04</v>
          </cell>
          <cell r="AX35">
            <v>0</v>
          </cell>
          <cell r="AY35">
            <v>976121.52727535786</v>
          </cell>
        </row>
        <row r="36">
          <cell r="A36" t="str">
            <v>200718040B</v>
          </cell>
          <cell r="B36" t="str">
            <v>OAKWOOD SPRINGS</v>
          </cell>
          <cell r="C36" t="str">
            <v>No</v>
          </cell>
          <cell r="D36">
            <v>1</v>
          </cell>
          <cell r="E36">
            <v>12</v>
          </cell>
          <cell r="F36">
            <v>374025</v>
          </cell>
          <cell r="G36">
            <v>43101</v>
          </cell>
          <cell r="H36">
            <v>43465</v>
          </cell>
          <cell r="I36">
            <v>1</v>
          </cell>
          <cell r="J36">
            <v>32996134</v>
          </cell>
          <cell r="K36">
            <v>1309866</v>
          </cell>
          <cell r="L36">
            <v>0</v>
          </cell>
          <cell r="M36">
            <v>0</v>
          </cell>
          <cell r="N36">
            <v>5457960</v>
          </cell>
          <cell r="O36">
            <v>42670832</v>
          </cell>
          <cell r="P36">
            <v>14026427</v>
          </cell>
          <cell r="R36">
            <v>32996134</v>
          </cell>
          <cell r="S36">
            <v>1309866</v>
          </cell>
          <cell r="T36">
            <v>0</v>
          </cell>
          <cell r="U36">
            <v>0</v>
          </cell>
          <cell r="V36">
            <v>5457960</v>
          </cell>
          <cell r="X36">
            <v>39763960</v>
          </cell>
          <cell r="Y36"/>
          <cell r="Z36">
            <v>42670832</v>
          </cell>
          <cell r="AA36">
            <v>14026427</v>
          </cell>
          <cell r="AB36"/>
          <cell r="AC36">
            <v>39763960</v>
          </cell>
          <cell r="AD36">
            <v>11276803.898785006</v>
          </cell>
          <cell r="AE36">
            <v>1794098.5427450773</v>
          </cell>
          <cell r="AF36">
            <v>34306000</v>
          </cell>
          <cell r="AG36">
            <v>5457960</v>
          </cell>
          <cell r="AH36">
            <v>0</v>
          </cell>
          <cell r="AI36">
            <v>13070902.441530082</v>
          </cell>
          <cell r="AJ36">
            <v>275146.95708801353</v>
          </cell>
          <cell r="AK36">
            <v>1</v>
          </cell>
          <cell r="AL36">
            <v>136360.4</v>
          </cell>
          <cell r="AM36">
            <v>136360.4</v>
          </cell>
          <cell r="AN36">
            <v>3.7914372937012091E-4</v>
          </cell>
          <cell r="AO36">
            <v>46324.158489582696</v>
          </cell>
          <cell r="AP36">
            <v>32310.47</v>
          </cell>
          <cell r="AQ36">
            <v>0</v>
          </cell>
          <cell r="AR36">
            <v>14013.688489582695</v>
          </cell>
          <cell r="AS36"/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</row>
        <row r="37">
          <cell r="A37" t="str">
            <v>200242900A</v>
          </cell>
          <cell r="B37" t="str">
            <v>OKLAHOMA STATE UNIVERSITY MEDICAL TRUST</v>
          </cell>
          <cell r="C37" t="str">
            <v>Yes</v>
          </cell>
          <cell r="D37">
            <v>1</v>
          </cell>
          <cell r="E37">
            <v>12</v>
          </cell>
          <cell r="F37">
            <v>370078</v>
          </cell>
          <cell r="G37">
            <v>42917</v>
          </cell>
          <cell r="H37">
            <v>43281</v>
          </cell>
          <cell r="I37">
            <v>1</v>
          </cell>
          <cell r="J37">
            <v>56239936</v>
          </cell>
          <cell r="K37">
            <v>217110505</v>
          </cell>
          <cell r="L37">
            <v>9541997</v>
          </cell>
          <cell r="M37">
            <v>114896694</v>
          </cell>
          <cell r="N37">
            <v>54941211</v>
          </cell>
          <cell r="O37">
            <v>458093883</v>
          </cell>
          <cell r="P37">
            <v>110784217</v>
          </cell>
          <cell r="R37">
            <v>56239936</v>
          </cell>
          <cell r="S37">
            <v>217110505</v>
          </cell>
          <cell r="T37">
            <v>9541997</v>
          </cell>
          <cell r="U37">
            <v>114896694</v>
          </cell>
          <cell r="V37">
            <v>54941211</v>
          </cell>
          <cell r="X37">
            <v>452730343</v>
          </cell>
          <cell r="Y37"/>
          <cell r="Z37">
            <v>458093883</v>
          </cell>
          <cell r="AA37">
            <v>110784217</v>
          </cell>
          <cell r="AB37"/>
          <cell r="AC37">
            <v>452730343</v>
          </cell>
          <cell r="AD37">
            <v>68413961.421639517</v>
          </cell>
          <cell r="AE37">
            <v>41073151.204565167</v>
          </cell>
          <cell r="AF37">
            <v>282892438</v>
          </cell>
          <cell r="AG37">
            <v>169837905</v>
          </cell>
          <cell r="AH37">
            <v>0</v>
          </cell>
          <cell r="AI37">
            <v>109487112.62620468</v>
          </cell>
          <cell r="AJ37">
            <v>2304741.0853390475</v>
          </cell>
          <cell r="AK37">
            <v>1</v>
          </cell>
          <cell r="AL37">
            <v>15326958.135125078</v>
          </cell>
          <cell r="AM37">
            <v>8155187.7951249992</v>
          </cell>
          <cell r="AN37">
            <v>2.2675119128114804E-2</v>
          </cell>
          <cell r="AO37">
            <v>-6080332.9054959957</v>
          </cell>
          <cell r="AP37">
            <v>1932364.35</v>
          </cell>
          <cell r="AQ37">
            <v>0</v>
          </cell>
          <cell r="AR37">
            <v>-8012697.2554959953</v>
          </cell>
          <cell r="AS37"/>
          <cell r="AT37">
            <v>7171770.3400000799</v>
          </cell>
          <cell r="AU37">
            <v>2.6431469965058206E-2</v>
          </cell>
          <cell r="AV37">
            <v>2518801.2392921085</v>
          </cell>
          <cell r="AW37">
            <v>444020.86</v>
          </cell>
          <cell r="AX37">
            <v>0</v>
          </cell>
          <cell r="AY37">
            <v>2074780.3792921086</v>
          </cell>
        </row>
        <row r="38">
          <cell r="A38" t="str">
            <v>200707260A</v>
          </cell>
          <cell r="B38" t="str">
            <v>PAM REHABILITATION HOSPITAL OF TULSA</v>
          </cell>
          <cell r="C38" t="str">
            <v>No</v>
          </cell>
          <cell r="D38">
            <v>1</v>
          </cell>
          <cell r="E38">
            <v>12</v>
          </cell>
          <cell r="F38">
            <v>373035</v>
          </cell>
          <cell r="G38">
            <v>42856</v>
          </cell>
          <cell r="H38">
            <v>43220</v>
          </cell>
          <cell r="I38">
            <v>1</v>
          </cell>
          <cell r="J38">
            <v>21267057</v>
          </cell>
          <cell r="K38">
            <v>14042953</v>
          </cell>
          <cell r="L38">
            <v>0</v>
          </cell>
          <cell r="M38">
            <v>397147</v>
          </cell>
          <cell r="N38">
            <v>0</v>
          </cell>
          <cell r="O38">
            <v>35707157</v>
          </cell>
          <cell r="P38">
            <v>14299493</v>
          </cell>
          <cell r="R38">
            <v>21267057</v>
          </cell>
          <cell r="S38">
            <v>14042953</v>
          </cell>
          <cell r="T38">
            <v>0</v>
          </cell>
          <cell r="U38">
            <v>397147</v>
          </cell>
          <cell r="V38">
            <v>0</v>
          </cell>
          <cell r="X38">
            <v>35707157</v>
          </cell>
          <cell r="Y38"/>
          <cell r="Z38">
            <v>35707157</v>
          </cell>
          <cell r="AA38">
            <v>14299493</v>
          </cell>
          <cell r="AB38"/>
          <cell r="AC38">
            <v>35707157</v>
          </cell>
          <cell r="AD38">
            <v>14140449.233326809</v>
          </cell>
          <cell r="AE38">
            <v>159043.76667319101</v>
          </cell>
          <cell r="AF38">
            <v>35310010</v>
          </cell>
          <cell r="AG38">
            <v>397147</v>
          </cell>
          <cell r="AH38">
            <v>0</v>
          </cell>
          <cell r="AI38">
            <v>14299493</v>
          </cell>
          <cell r="AJ38">
            <v>301009.20762367663</v>
          </cell>
          <cell r="AK38">
            <v>1</v>
          </cell>
          <cell r="AL38">
            <v>15877.06</v>
          </cell>
          <cell r="AM38">
            <v>15877.06</v>
          </cell>
          <cell r="AN38">
            <v>4.414542447685085E-5</v>
          </cell>
          <cell r="AO38">
            <v>36921.406926969248</v>
          </cell>
          <cell r="AP38">
            <v>3762.05</v>
          </cell>
          <cell r="AQ38">
            <v>0</v>
          </cell>
          <cell r="AR38">
            <v>33159.356926969245</v>
          </cell>
          <cell r="AS38"/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</row>
        <row r="39">
          <cell r="A39" t="str">
            <v>100738360L</v>
          </cell>
          <cell r="B39" t="str">
            <v>PARKSIDE PSYCHIATRIC HOSPITAL &amp; CLINIC</v>
          </cell>
          <cell r="C39" t="str">
            <v>No</v>
          </cell>
          <cell r="D39">
            <v>1</v>
          </cell>
          <cell r="E39">
            <v>12</v>
          </cell>
          <cell r="F39">
            <v>374021</v>
          </cell>
          <cell r="G39">
            <v>43101</v>
          </cell>
          <cell r="H39">
            <v>43465</v>
          </cell>
          <cell r="I39">
            <v>1</v>
          </cell>
          <cell r="J39">
            <v>24861217</v>
          </cell>
          <cell r="K39">
            <v>0</v>
          </cell>
          <cell r="L39">
            <v>0</v>
          </cell>
          <cell r="M39">
            <v>0</v>
          </cell>
          <cell r="N39">
            <v>2358954</v>
          </cell>
          <cell r="O39">
            <v>27220171</v>
          </cell>
          <cell r="P39">
            <v>11113708</v>
          </cell>
          <cell r="R39">
            <v>24861217</v>
          </cell>
          <cell r="S39">
            <v>0</v>
          </cell>
          <cell r="T39">
            <v>0</v>
          </cell>
          <cell r="U39">
            <v>0</v>
          </cell>
          <cell r="V39">
            <v>2358954</v>
          </cell>
          <cell r="X39">
            <v>27220171</v>
          </cell>
          <cell r="Y39"/>
          <cell r="Z39">
            <v>27220171</v>
          </cell>
          <cell r="AA39">
            <v>11113708</v>
          </cell>
          <cell r="AB39"/>
          <cell r="AC39">
            <v>27220171</v>
          </cell>
          <cell r="AD39">
            <v>10150572.024791321</v>
          </cell>
          <cell r="AE39">
            <v>963135.97520867898</v>
          </cell>
          <cell r="AF39">
            <v>24861217</v>
          </cell>
          <cell r="AG39">
            <v>2358954</v>
          </cell>
          <cell r="AH39">
            <v>0</v>
          </cell>
          <cell r="AI39">
            <v>11113708</v>
          </cell>
          <cell r="AJ39">
            <v>233947.34616401544</v>
          </cell>
          <cell r="AK39">
            <v>1</v>
          </cell>
          <cell r="AL39">
            <v>3231364.68</v>
          </cell>
          <cell r="AM39">
            <v>3231364.68</v>
          </cell>
          <cell r="AN39">
            <v>8.9846587112540552E-3</v>
          </cell>
          <cell r="AO39">
            <v>-1179915.253384524</v>
          </cell>
          <cell r="AP39">
            <v>765668.93</v>
          </cell>
          <cell r="AQ39">
            <v>0</v>
          </cell>
          <cell r="AR39">
            <v>-1945584.1833845242</v>
          </cell>
          <cell r="AS39"/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</row>
        <row r="40">
          <cell r="A40" t="str">
            <v>100701680L</v>
          </cell>
          <cell r="B40" t="str">
            <v>ROLLING HILLS HOSPITAL, LLC</v>
          </cell>
          <cell r="C40" t="str">
            <v>No</v>
          </cell>
          <cell r="D40">
            <v>1</v>
          </cell>
          <cell r="E40">
            <v>12</v>
          </cell>
          <cell r="F40">
            <v>374016</v>
          </cell>
          <cell r="G40">
            <v>43101</v>
          </cell>
          <cell r="H40">
            <v>43465</v>
          </cell>
          <cell r="I40">
            <v>1</v>
          </cell>
          <cell r="J40">
            <v>21121634</v>
          </cell>
          <cell r="K40">
            <v>5487066</v>
          </cell>
          <cell r="L40">
            <v>0</v>
          </cell>
          <cell r="M40">
            <v>0</v>
          </cell>
          <cell r="N40">
            <v>0</v>
          </cell>
          <cell r="O40">
            <v>26608700</v>
          </cell>
          <cell r="P40">
            <v>18448226</v>
          </cell>
          <cell r="Q40"/>
          <cell r="R40">
            <v>21121634</v>
          </cell>
          <cell r="S40">
            <v>5487066</v>
          </cell>
          <cell r="T40">
            <v>0</v>
          </cell>
          <cell r="U40">
            <v>0</v>
          </cell>
          <cell r="V40">
            <v>0</v>
          </cell>
          <cell r="W40"/>
          <cell r="X40">
            <v>26608700</v>
          </cell>
          <cell r="Y40"/>
          <cell r="Z40">
            <v>26608700</v>
          </cell>
          <cell r="AA40">
            <v>18448226</v>
          </cell>
          <cell r="AB40"/>
          <cell r="AC40">
            <v>26608700</v>
          </cell>
          <cell r="AD40">
            <v>18448226</v>
          </cell>
          <cell r="AE40">
            <v>0</v>
          </cell>
          <cell r="AF40">
            <v>26608700</v>
          </cell>
          <cell r="AG40">
            <v>0</v>
          </cell>
          <cell r="AH40">
            <v>0</v>
          </cell>
          <cell r="AI40">
            <v>18448226</v>
          </cell>
          <cell r="AJ40">
            <v>388341.45310763881</v>
          </cell>
          <cell r="AK40">
            <v>1</v>
          </cell>
          <cell r="AL40">
            <v>521175.03999999998</v>
          </cell>
          <cell r="AM40">
            <v>521175.03999999998</v>
          </cell>
          <cell r="AN40">
            <v>1.4491028797233064E-3</v>
          </cell>
          <cell r="AO40">
            <v>-141648.31649106287</v>
          </cell>
          <cell r="AP40">
            <v>123491.95</v>
          </cell>
          <cell r="AQ40">
            <v>0</v>
          </cell>
          <cell r="AR40">
            <v>-265140.26649106288</v>
          </cell>
          <cell r="AS40"/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</row>
        <row r="41">
          <cell r="A41" t="str">
            <v>100699570A</v>
          </cell>
          <cell r="B41" t="str">
            <v>SAINT FRANCIS HOSPITAL</v>
          </cell>
          <cell r="C41" t="str">
            <v>Yes</v>
          </cell>
          <cell r="D41">
            <v>1</v>
          </cell>
          <cell r="E41">
            <v>12</v>
          </cell>
          <cell r="F41">
            <v>370091</v>
          </cell>
          <cell r="G41">
            <v>42917</v>
          </cell>
          <cell r="H41">
            <v>43281</v>
          </cell>
          <cell r="I41">
            <v>1</v>
          </cell>
          <cell r="J41">
            <v>351632810</v>
          </cell>
          <cell r="K41">
            <v>1407038015</v>
          </cell>
          <cell r="L41">
            <v>99472179</v>
          </cell>
          <cell r="M41">
            <v>1205374755</v>
          </cell>
          <cell r="N41">
            <v>170713902</v>
          </cell>
          <cell r="O41">
            <v>3462920758</v>
          </cell>
          <cell r="P41">
            <v>1073829554</v>
          </cell>
          <cell r="R41">
            <v>351632810</v>
          </cell>
          <cell r="S41">
            <v>1407038015</v>
          </cell>
          <cell r="T41">
            <v>99472179</v>
          </cell>
          <cell r="U41">
            <v>1205374755</v>
          </cell>
          <cell r="V41">
            <v>170713902</v>
          </cell>
          <cell r="X41">
            <v>3234231661</v>
          </cell>
          <cell r="Y41"/>
          <cell r="Z41">
            <v>3462920758</v>
          </cell>
          <cell r="AA41">
            <v>1073829554</v>
          </cell>
          <cell r="AB41"/>
          <cell r="AC41">
            <v>3234231661</v>
          </cell>
          <cell r="AD41">
            <v>576198247.86459649</v>
          </cell>
          <cell r="AE41">
            <v>426716281.45028692</v>
          </cell>
          <cell r="AF41">
            <v>1858143004</v>
          </cell>
          <cell r="AG41">
            <v>1376088657</v>
          </cell>
          <cell r="AH41">
            <v>0</v>
          </cell>
          <cell r="AI41">
            <v>1002914529.3148834</v>
          </cell>
          <cell r="AJ41">
            <v>21111693.105716798</v>
          </cell>
          <cell r="AK41">
            <v>1</v>
          </cell>
          <cell r="AL41">
            <v>108934756.19514328</v>
          </cell>
          <cell r="AM41">
            <v>69849410.356624991</v>
          </cell>
          <cell r="AN41">
            <v>0.19421302619319647</v>
          </cell>
          <cell r="AO41">
            <v>61971543.964972533</v>
          </cell>
          <cell r="AP41">
            <v>16550754.42</v>
          </cell>
          <cell r="AQ41">
            <v>0</v>
          </cell>
          <cell r="AR41">
            <v>45420789.544972531</v>
          </cell>
          <cell r="AS41"/>
          <cell r="AT41">
            <v>39085345.838518292</v>
          </cell>
          <cell r="AU41">
            <v>0.14404855365247202</v>
          </cell>
          <cell r="AV41">
            <v>3586819.340102396</v>
          </cell>
          <cell r="AW41">
            <v>2419864.02</v>
          </cell>
          <cell r="AX41">
            <v>0</v>
          </cell>
          <cell r="AY41">
            <v>1166955.320102396</v>
          </cell>
        </row>
        <row r="42">
          <cell r="A42" t="str">
            <v>200031310A</v>
          </cell>
          <cell r="B42" t="str">
            <v>SAINT FRANCIS HOSPITAL SOUTH</v>
          </cell>
          <cell r="C42" t="str">
            <v>Yes</v>
          </cell>
          <cell r="D42">
            <v>1</v>
          </cell>
          <cell r="E42">
            <v>12</v>
          </cell>
          <cell r="F42">
            <v>370218</v>
          </cell>
          <cell r="G42">
            <v>42917</v>
          </cell>
          <cell r="H42">
            <v>43281</v>
          </cell>
          <cell r="I42">
            <v>1</v>
          </cell>
          <cell r="J42">
            <v>24235957</v>
          </cell>
          <cell r="K42">
            <v>87856093</v>
          </cell>
          <cell r="L42">
            <v>11916938</v>
          </cell>
          <cell r="M42">
            <v>176723840</v>
          </cell>
          <cell r="N42">
            <v>44286479</v>
          </cell>
          <cell r="O42">
            <v>350672181</v>
          </cell>
          <cell r="P42">
            <v>117435416</v>
          </cell>
          <cell r="R42">
            <v>24235957</v>
          </cell>
          <cell r="S42">
            <v>87856093</v>
          </cell>
          <cell r="T42">
            <v>11916938</v>
          </cell>
          <cell r="U42">
            <v>176723840</v>
          </cell>
          <cell r="V42">
            <v>44286479</v>
          </cell>
          <cell r="X42">
            <v>345019307</v>
          </cell>
          <cell r="Y42"/>
          <cell r="Z42">
            <v>350672181</v>
          </cell>
          <cell r="AA42">
            <v>117435416</v>
          </cell>
          <cell r="AB42"/>
          <cell r="AC42">
            <v>345019307</v>
          </cell>
          <cell r="AD42">
            <v>41528948.923151128</v>
          </cell>
          <cell r="AE42">
            <v>74013395.297124252</v>
          </cell>
          <cell r="AF42">
            <v>124008988</v>
          </cell>
          <cell r="AG42">
            <v>221010319</v>
          </cell>
          <cell r="AH42">
            <v>0</v>
          </cell>
          <cell r="AI42">
            <v>115542344.22027537</v>
          </cell>
          <cell r="AJ42">
            <v>2432205.7768570664</v>
          </cell>
          <cell r="AK42">
            <v>1</v>
          </cell>
          <cell r="AL42">
            <v>9607306.9432622362</v>
          </cell>
          <cell r="AM42">
            <v>4260529.4266249994</v>
          </cell>
          <cell r="AN42">
            <v>1.1846203266503657E-2</v>
          </cell>
          <cell r="AO42">
            <v>5478119.2465431392</v>
          </cell>
          <cell r="AP42">
            <v>1009528.58</v>
          </cell>
          <cell r="AQ42">
            <v>0</v>
          </cell>
          <cell r="AR42">
            <v>4468590.6665431391</v>
          </cell>
          <cell r="AS42"/>
          <cell r="AT42">
            <v>5346777.5166372368</v>
          </cell>
          <cell r="AU42">
            <v>1.9705481720827672E-2</v>
          </cell>
          <cell r="AV42">
            <v>727731.00152609427</v>
          </cell>
          <cell r="AW42">
            <v>331031.34000000003</v>
          </cell>
          <cell r="AX42">
            <v>0</v>
          </cell>
          <cell r="AY42">
            <v>396699.66152609425</v>
          </cell>
        </row>
        <row r="43">
          <cell r="A43" t="str">
            <v>200702430B</v>
          </cell>
          <cell r="B43" t="str">
            <v>SAINT FRANCIS HOSPITAL VINITA (CRAIG GENERAL HOSPITAL)</v>
          </cell>
          <cell r="C43" t="str">
            <v>Yes</v>
          </cell>
          <cell r="D43">
            <v>1</v>
          </cell>
          <cell r="E43">
            <v>12</v>
          </cell>
          <cell r="F43">
            <v>370237</v>
          </cell>
          <cell r="G43">
            <v>42917</v>
          </cell>
          <cell r="H43">
            <v>43281</v>
          </cell>
          <cell r="I43">
            <v>1</v>
          </cell>
          <cell r="J43">
            <v>5633690</v>
          </cell>
          <cell r="K43">
            <v>7207787</v>
          </cell>
          <cell r="L43">
            <v>1937722</v>
          </cell>
          <cell r="M43">
            <v>27412361</v>
          </cell>
          <cell r="N43">
            <v>15284057</v>
          </cell>
          <cell r="O43">
            <v>62823774</v>
          </cell>
          <cell r="P43">
            <v>14731612</v>
          </cell>
          <cell r="R43">
            <v>5633690</v>
          </cell>
          <cell r="S43">
            <v>7207787</v>
          </cell>
          <cell r="T43">
            <v>1937722</v>
          </cell>
          <cell r="U43">
            <v>27412361</v>
          </cell>
          <cell r="V43">
            <v>15284057</v>
          </cell>
          <cell r="X43">
            <v>57475617</v>
          </cell>
          <cell r="Y43"/>
          <cell r="Z43">
            <v>62823774</v>
          </cell>
          <cell r="AA43">
            <v>14731612</v>
          </cell>
          <cell r="AB43"/>
          <cell r="AC43">
            <v>57475617</v>
          </cell>
          <cell r="AD43">
            <v>3465589.7198851504</v>
          </cell>
          <cell r="AE43">
            <v>10011927.391783498</v>
          </cell>
          <cell r="AF43">
            <v>14779199</v>
          </cell>
          <cell r="AG43">
            <v>42696418</v>
          </cell>
          <cell r="AH43">
            <v>0</v>
          </cell>
          <cell r="AI43">
            <v>13477517.11166865</v>
          </cell>
          <cell r="AJ43">
            <v>283706.33465941227</v>
          </cell>
          <cell r="AK43">
            <v>1</v>
          </cell>
          <cell r="AL43">
            <v>1910167.0264736945</v>
          </cell>
          <cell r="AM43">
            <v>432882.87312499998</v>
          </cell>
          <cell r="AN43">
            <v>1.2036106296040888E-3</v>
          </cell>
          <cell r="AO43">
            <v>398745.73441637593</v>
          </cell>
          <cell r="AP43">
            <v>102571.2</v>
          </cell>
          <cell r="AQ43">
            <v>0</v>
          </cell>
          <cell r="AR43">
            <v>296174.53441637591</v>
          </cell>
          <cell r="AS43"/>
          <cell r="AT43">
            <v>1477284.1533486946</v>
          </cell>
          <cell r="AU43">
            <v>5.4445122860824939E-3</v>
          </cell>
          <cell r="AV43">
            <v>569071.28995210666</v>
          </cell>
          <cell r="AW43">
            <v>91462.07</v>
          </cell>
          <cell r="AX43">
            <v>0</v>
          </cell>
          <cell r="AY43">
            <v>477609.21995210665</v>
          </cell>
        </row>
        <row r="44">
          <cell r="A44" t="str">
            <v>200700900A</v>
          </cell>
          <cell r="B44" t="str">
            <v>SAINT FRANCIS HOSPITAL MUSKOGEE INC (MUSKOGEE REGIONAL MEDICAL CENTER)</v>
          </cell>
          <cell r="C44" t="str">
            <v>Yes</v>
          </cell>
          <cell r="D44">
            <v>1</v>
          </cell>
          <cell r="E44">
            <v>12</v>
          </cell>
          <cell r="F44">
            <v>370025</v>
          </cell>
          <cell r="G44">
            <v>42917</v>
          </cell>
          <cell r="H44">
            <v>43281</v>
          </cell>
          <cell r="I44">
            <v>1</v>
          </cell>
          <cell r="J44">
            <v>55109587</v>
          </cell>
          <cell r="K44">
            <v>192378881</v>
          </cell>
          <cell r="L44">
            <v>12270120</v>
          </cell>
          <cell r="M44">
            <v>187341740</v>
          </cell>
          <cell r="N44">
            <v>46091999</v>
          </cell>
          <cell r="O44">
            <v>493192327</v>
          </cell>
          <cell r="P44">
            <v>121520034</v>
          </cell>
          <cell r="R44">
            <v>55109587</v>
          </cell>
          <cell r="S44">
            <v>192378881</v>
          </cell>
          <cell r="T44">
            <v>12270120</v>
          </cell>
          <cell r="U44">
            <v>187341740</v>
          </cell>
          <cell r="V44">
            <v>46091999</v>
          </cell>
          <cell r="X44">
            <v>493192327</v>
          </cell>
          <cell r="Y44"/>
          <cell r="Z44">
            <v>493192327</v>
          </cell>
          <cell r="AA44">
            <v>121520034</v>
          </cell>
          <cell r="AB44"/>
          <cell r="AC44">
            <v>493192327</v>
          </cell>
          <cell r="AD44">
            <v>64003170.198452801</v>
          </cell>
          <cell r="AE44">
            <v>57516863.801547192</v>
          </cell>
          <cell r="AF44">
            <v>259758588</v>
          </cell>
          <cell r="AG44">
            <v>233433739</v>
          </cell>
          <cell r="AH44">
            <v>0</v>
          </cell>
          <cell r="AI44">
            <v>121520034</v>
          </cell>
          <cell r="AJ44">
            <v>2558038.186720483</v>
          </cell>
          <cell r="AK44">
            <v>1</v>
          </cell>
          <cell r="AL44">
            <v>20293656.189361405</v>
          </cell>
          <cell r="AM44">
            <v>9965569.3386250008</v>
          </cell>
          <cell r="AN44">
            <v>2.7708800534046632E-2</v>
          </cell>
          <cell r="AO44">
            <v>7887616.6335944412</v>
          </cell>
          <cell r="AP44">
            <v>2361332.61</v>
          </cell>
          <cell r="AQ44">
            <v>0</v>
          </cell>
          <cell r="AR44">
            <v>5526284.0235944409</v>
          </cell>
          <cell r="AS44"/>
          <cell r="AT44">
            <v>10328086.850736404</v>
          </cell>
          <cell r="AU44">
            <v>3.8064035022034579E-2</v>
          </cell>
          <cell r="AV44">
            <v>2114186.7719023814</v>
          </cell>
          <cell r="AW44">
            <v>639435.71</v>
          </cell>
          <cell r="AX44">
            <v>0</v>
          </cell>
          <cell r="AY44">
            <v>1474751.0619023815</v>
          </cell>
        </row>
        <row r="45">
          <cell r="A45" t="str">
            <v>200196450C</v>
          </cell>
          <cell r="B45" t="str">
            <v>SEMINOLE HMA LLC</v>
          </cell>
          <cell r="C45" t="str">
            <v>Yes</v>
          </cell>
          <cell r="D45">
            <v>1</v>
          </cell>
          <cell r="E45">
            <v>12</v>
          </cell>
          <cell r="F45">
            <v>370229</v>
          </cell>
          <cell r="G45">
            <v>42826</v>
          </cell>
          <cell r="H45">
            <v>43190</v>
          </cell>
          <cell r="I45">
            <v>1</v>
          </cell>
          <cell r="J45">
            <v>1301478</v>
          </cell>
          <cell r="K45">
            <v>5022779</v>
          </cell>
          <cell r="L45">
            <v>933467</v>
          </cell>
          <cell r="M45">
            <v>35782244</v>
          </cell>
          <cell r="N45">
            <v>14473027</v>
          </cell>
          <cell r="O45">
            <v>58134183</v>
          </cell>
          <cell r="P45">
            <v>13045323</v>
          </cell>
          <cell r="Q45"/>
          <cell r="R45">
            <v>1301478</v>
          </cell>
          <cell r="S45">
            <v>5022779</v>
          </cell>
          <cell r="T45">
            <v>933467</v>
          </cell>
          <cell r="U45">
            <v>35782244</v>
          </cell>
          <cell r="V45">
            <v>14473027</v>
          </cell>
          <cell r="W45"/>
          <cell r="X45">
            <v>57512995</v>
          </cell>
          <cell r="Y45"/>
          <cell r="Z45">
            <v>58134183</v>
          </cell>
          <cell r="AA45">
            <v>13045323</v>
          </cell>
          <cell r="AB45"/>
          <cell r="AC45">
            <v>57512995</v>
          </cell>
          <cell r="AD45">
            <v>1628634.8055300268</v>
          </cell>
          <cell r="AE45">
            <v>11277293.475467488</v>
          </cell>
          <cell r="AF45">
            <v>7257724</v>
          </cell>
          <cell r="AG45">
            <v>50255271</v>
          </cell>
          <cell r="AH45">
            <v>0</v>
          </cell>
          <cell r="AI45">
            <v>12905928.280997515</v>
          </cell>
          <cell r="AJ45">
            <v>271674.1947082362</v>
          </cell>
          <cell r="AK45">
            <v>1</v>
          </cell>
          <cell r="AL45">
            <v>2388407.5123749999</v>
          </cell>
          <cell r="AM45">
            <v>245039.43237499997</v>
          </cell>
          <cell r="AN45">
            <v>6.813207077230269E-4</v>
          </cell>
          <cell r="AO45">
            <v>244790.57348862529</v>
          </cell>
          <cell r="AP45">
            <v>58061.87</v>
          </cell>
          <cell r="AQ45">
            <v>0</v>
          </cell>
          <cell r="AR45">
            <v>186728.70348862529</v>
          </cell>
          <cell r="AS45"/>
          <cell r="AT45">
            <v>2143368.08</v>
          </cell>
          <cell r="AU45">
            <v>7.8993562739466984E-3</v>
          </cell>
          <cell r="AV45">
            <v>476453.74779335206</v>
          </cell>
          <cell r="AW45">
            <v>132700.87</v>
          </cell>
          <cell r="AX45">
            <v>0</v>
          </cell>
          <cell r="AY45">
            <v>343752.87779335206</v>
          </cell>
        </row>
        <row r="46">
          <cell r="A46" t="str">
            <v>100697950B</v>
          </cell>
          <cell r="B46" t="str">
            <v>SOUTHWESTERN MEDICAL CENTER</v>
          </cell>
          <cell r="C46" t="str">
            <v>Yes</v>
          </cell>
          <cell r="D46">
            <v>1</v>
          </cell>
          <cell r="E46">
            <v>12</v>
          </cell>
          <cell r="F46">
            <v>370097</v>
          </cell>
          <cell r="G46">
            <v>43040</v>
          </cell>
          <cell r="H46">
            <v>43404</v>
          </cell>
          <cell r="I46">
            <v>1</v>
          </cell>
          <cell r="J46">
            <v>40336293</v>
          </cell>
          <cell r="K46">
            <v>121891639</v>
          </cell>
          <cell r="L46">
            <v>3633334</v>
          </cell>
          <cell r="M46">
            <v>163754245</v>
          </cell>
          <cell r="N46">
            <v>25265517</v>
          </cell>
          <cell r="O46">
            <v>387204880</v>
          </cell>
          <cell r="P46">
            <v>84917747</v>
          </cell>
          <cell r="R46">
            <v>40336293</v>
          </cell>
          <cell r="S46">
            <v>121891639</v>
          </cell>
          <cell r="T46">
            <v>3633334</v>
          </cell>
          <cell r="U46">
            <v>163754245</v>
          </cell>
          <cell r="V46">
            <v>25265517</v>
          </cell>
          <cell r="X46">
            <v>354881028</v>
          </cell>
          <cell r="Y46"/>
          <cell r="Z46">
            <v>387204880</v>
          </cell>
          <cell r="AA46">
            <v>84917747</v>
          </cell>
          <cell r="AB46"/>
          <cell r="AC46">
            <v>354881028</v>
          </cell>
          <cell r="AD46">
            <v>36374967.751666002</v>
          </cell>
          <cell r="AE46">
            <v>41453848.225043587</v>
          </cell>
          <cell r="AF46">
            <v>165861266</v>
          </cell>
          <cell r="AG46">
            <v>189019762</v>
          </cell>
          <cell r="AH46">
            <v>0</v>
          </cell>
          <cell r="AI46">
            <v>77828815.976709574</v>
          </cell>
          <cell r="AJ46">
            <v>1638323.136871936</v>
          </cell>
          <cell r="AK46">
            <v>1</v>
          </cell>
          <cell r="AL46">
            <v>6925633.4601298776</v>
          </cell>
          <cell r="AM46">
            <v>2880058.1901249997</v>
          </cell>
          <cell r="AN46">
            <v>8.0078674087708246E-3</v>
          </cell>
          <cell r="AO46">
            <v>5239272.8744543465</v>
          </cell>
          <cell r="AP46">
            <v>682427.18</v>
          </cell>
          <cell r="AQ46">
            <v>0</v>
          </cell>
          <cell r="AR46">
            <v>4556845.6944543468</v>
          </cell>
          <cell r="AS46"/>
          <cell r="AT46">
            <v>4045575.2700048774</v>
          </cell>
          <cell r="AU46">
            <v>1.4909917101516523E-2</v>
          </cell>
          <cell r="AV46">
            <v>65501.027006226686</v>
          </cell>
          <cell r="AW46">
            <v>250470.91</v>
          </cell>
          <cell r="AX46">
            <v>0</v>
          </cell>
          <cell r="AY46">
            <v>-184969.88299377332</v>
          </cell>
        </row>
        <row r="47">
          <cell r="A47" t="str">
            <v>100699540A</v>
          </cell>
          <cell r="B47" t="str">
            <v>SSM HEALTH ST. ANTHONY HOSPITAL-OKC</v>
          </cell>
          <cell r="C47" t="str">
            <v>Yes</v>
          </cell>
          <cell r="D47">
            <v>1</v>
          </cell>
          <cell r="E47">
            <v>12</v>
          </cell>
          <cell r="F47">
            <v>370037</v>
          </cell>
          <cell r="G47">
            <v>43101</v>
          </cell>
          <cell r="H47">
            <v>43465</v>
          </cell>
          <cell r="I47">
            <v>1</v>
          </cell>
          <cell r="J47">
            <v>1216421766</v>
          </cell>
          <cell r="K47">
            <v>0</v>
          </cell>
          <cell r="L47">
            <v>0</v>
          </cell>
          <cell r="M47">
            <v>0</v>
          </cell>
          <cell r="N47">
            <v>1555846479</v>
          </cell>
          <cell r="O47">
            <v>2688217019</v>
          </cell>
          <cell r="P47">
            <v>550169408</v>
          </cell>
          <cell r="Q47"/>
          <cell r="R47">
            <v>1216421766</v>
          </cell>
          <cell r="S47">
            <v>0</v>
          </cell>
          <cell r="T47">
            <v>0</v>
          </cell>
          <cell r="U47">
            <v>0</v>
          </cell>
          <cell r="V47">
            <v>1555846479</v>
          </cell>
          <cell r="W47"/>
          <cell r="X47">
            <v>2772268245</v>
          </cell>
          <cell r="Y47"/>
          <cell r="Z47">
            <v>2688217019</v>
          </cell>
          <cell r="AA47">
            <v>550169408</v>
          </cell>
          <cell r="AB47"/>
          <cell r="AC47">
            <v>2772268245</v>
          </cell>
          <cell r="AD47">
            <v>248952386.71150401</v>
          </cell>
          <cell r="AE47">
            <v>318418911.211541</v>
          </cell>
          <cell r="AF47">
            <v>1216421766</v>
          </cell>
          <cell r="AG47">
            <v>1555846479</v>
          </cell>
          <cell r="AH47">
            <v>0</v>
          </cell>
          <cell r="AI47">
            <v>567371297.92304504</v>
          </cell>
          <cell r="AJ47">
            <v>11943359.44751557</v>
          </cell>
          <cell r="AK47">
            <v>1</v>
          </cell>
          <cell r="AL47">
            <v>42023320.980917372</v>
          </cell>
          <cell r="AM47">
            <v>22497215.168499995</v>
          </cell>
          <cell r="AN47">
            <v>6.2552457014112176E-2</v>
          </cell>
          <cell r="AO47">
            <v>30496234.237681746</v>
          </cell>
          <cell r="AP47">
            <v>5330694.7300000004</v>
          </cell>
          <cell r="AQ47">
            <v>0</v>
          </cell>
          <cell r="AR47">
            <v>25165539.507681746</v>
          </cell>
          <cell r="AS47"/>
          <cell r="AT47">
            <v>19526105.812417377</v>
          </cell>
          <cell r="AU47">
            <v>7.19632189610038E-2</v>
          </cell>
          <cell r="AV47">
            <v>4988069.983799886</v>
          </cell>
          <cell r="AW47">
            <v>1208906.3</v>
          </cell>
          <cell r="AX47">
            <v>0</v>
          </cell>
          <cell r="AY47">
            <v>3779163.6837998861</v>
          </cell>
        </row>
        <row r="48">
          <cell r="A48" t="str">
            <v>200310990A</v>
          </cell>
          <cell r="B48" t="str">
            <v>ST JOHN BROKEN ARROW, INC</v>
          </cell>
          <cell r="C48" t="str">
            <v>Yes</v>
          </cell>
          <cell r="D48">
            <v>1</v>
          </cell>
          <cell r="E48">
            <v>12</v>
          </cell>
          <cell r="F48">
            <v>370235</v>
          </cell>
          <cell r="G48">
            <v>43101</v>
          </cell>
          <cell r="H48">
            <v>43465</v>
          </cell>
          <cell r="I48">
            <v>1</v>
          </cell>
          <cell r="J48">
            <v>3835426</v>
          </cell>
          <cell r="K48">
            <v>71226343</v>
          </cell>
          <cell r="L48">
            <v>2376951</v>
          </cell>
          <cell r="M48">
            <v>133358082</v>
          </cell>
          <cell r="N48">
            <v>40406999</v>
          </cell>
          <cell r="O48">
            <v>251203801</v>
          </cell>
          <cell r="P48">
            <v>62396816</v>
          </cell>
          <cell r="Q48"/>
          <cell r="R48">
            <v>3835426</v>
          </cell>
          <cell r="S48">
            <v>71226343</v>
          </cell>
          <cell r="T48">
            <v>2376951</v>
          </cell>
          <cell r="U48">
            <v>133358082</v>
          </cell>
          <cell r="V48">
            <v>40406999</v>
          </cell>
          <cell r="W48"/>
          <cell r="X48">
            <v>251203801</v>
          </cell>
          <cell r="Y48"/>
          <cell r="Z48">
            <v>251203801</v>
          </cell>
          <cell r="AA48">
            <v>62396816</v>
          </cell>
          <cell r="AB48"/>
          <cell r="AC48">
            <v>251203801</v>
          </cell>
          <cell r="AD48">
            <v>19235097.334834993</v>
          </cell>
          <cell r="AE48">
            <v>43161718.665165007</v>
          </cell>
          <cell r="AF48">
            <v>77438720</v>
          </cell>
          <cell r="AG48">
            <v>173765081</v>
          </cell>
          <cell r="AH48">
            <v>0</v>
          </cell>
          <cell r="AI48">
            <v>62396816</v>
          </cell>
          <cell r="AJ48">
            <v>1313474.2708989994</v>
          </cell>
          <cell r="AK48">
            <v>1</v>
          </cell>
          <cell r="AL48">
            <v>3763306.5202500396</v>
          </cell>
          <cell r="AM48">
            <v>344321.19024999999</v>
          </cell>
          <cell r="AN48">
            <v>9.5736900282298904E-4</v>
          </cell>
          <cell r="AO48">
            <v>168618.86778409718</v>
          </cell>
          <cell r="AP48">
            <v>81586.59</v>
          </cell>
          <cell r="AQ48">
            <v>0</v>
          </cell>
          <cell r="AR48">
            <v>87032.277784097183</v>
          </cell>
          <cell r="AS48"/>
          <cell r="AT48">
            <v>3418985.3300000397</v>
          </cell>
          <cell r="AU48">
            <v>1.2600627707895853E-2</v>
          </cell>
          <cell r="AV48">
            <v>586796.68200721033</v>
          </cell>
          <cell r="AW48">
            <v>211677.28</v>
          </cell>
          <cell r="AX48">
            <v>0</v>
          </cell>
          <cell r="AY48">
            <v>375119.4020072103</v>
          </cell>
        </row>
        <row r="49">
          <cell r="A49" t="str">
            <v>100699400A</v>
          </cell>
          <cell r="B49" t="str">
            <v>ST JOHN MED CTR</v>
          </cell>
          <cell r="C49" t="str">
            <v>Yes</v>
          </cell>
          <cell r="D49">
            <v>1</v>
          </cell>
          <cell r="E49">
            <v>12</v>
          </cell>
          <cell r="F49">
            <v>370114</v>
          </cell>
          <cell r="G49">
            <v>43009</v>
          </cell>
          <cell r="H49">
            <v>43373</v>
          </cell>
          <cell r="I49">
            <v>1</v>
          </cell>
          <cell r="J49">
            <v>211433702</v>
          </cell>
          <cell r="K49">
            <v>958212891</v>
          </cell>
          <cell r="L49">
            <v>0</v>
          </cell>
          <cell r="M49">
            <v>767442898</v>
          </cell>
          <cell r="N49">
            <v>0</v>
          </cell>
          <cell r="O49">
            <v>1937089491</v>
          </cell>
          <cell r="P49">
            <v>549044335</v>
          </cell>
          <cell r="R49">
            <v>211433702</v>
          </cell>
          <cell r="S49">
            <v>958212891</v>
          </cell>
          <cell r="T49">
            <v>0</v>
          </cell>
          <cell r="U49">
            <v>767442898</v>
          </cell>
          <cell r="V49">
            <v>0</v>
          </cell>
          <cell r="X49">
            <v>1937089491</v>
          </cell>
          <cell r="Y49"/>
          <cell r="Z49">
            <v>1937089491</v>
          </cell>
          <cell r="AA49">
            <v>549044335</v>
          </cell>
          <cell r="AB49"/>
          <cell r="AC49">
            <v>1937089491</v>
          </cell>
          <cell r="AD49">
            <v>331522027.67213333</v>
          </cell>
          <cell r="AE49">
            <v>217522307.32786667</v>
          </cell>
          <cell r="AF49">
            <v>1169646593</v>
          </cell>
          <cell r="AG49">
            <v>767442898</v>
          </cell>
          <cell r="AH49">
            <v>0</v>
          </cell>
          <cell r="AI49">
            <v>549044335</v>
          </cell>
          <cell r="AJ49">
            <v>11557570.623561161</v>
          </cell>
          <cell r="AK49">
            <v>1</v>
          </cell>
          <cell r="AL49">
            <v>36497669.913300671</v>
          </cell>
          <cell r="AM49">
            <v>26477014.892499998</v>
          </cell>
          <cell r="AN49">
            <v>7.3618104441837084E-2</v>
          </cell>
          <cell r="AO49">
            <v>14343607.856332123</v>
          </cell>
          <cell r="AP49">
            <v>6273704.6600000001</v>
          </cell>
          <cell r="AQ49">
            <v>0</v>
          </cell>
          <cell r="AR49">
            <v>8069903.1963321231</v>
          </cell>
          <cell r="AS49"/>
          <cell r="AT49">
            <v>10020655.020800672</v>
          </cell>
          <cell r="AU49">
            <v>3.6930998854670487E-2</v>
          </cell>
          <cell r="AV49">
            <v>2918013.3626576518</v>
          </cell>
          <cell r="AW49">
            <v>620401.89</v>
          </cell>
          <cell r="AX49">
            <v>0</v>
          </cell>
          <cell r="AY49">
            <v>2297611.4726576516</v>
          </cell>
        </row>
        <row r="50">
          <cell r="A50" t="str">
            <v>200106410A</v>
          </cell>
          <cell r="B50" t="str">
            <v>ST JOHN OWASSO</v>
          </cell>
          <cell r="C50" t="str">
            <v>Yes</v>
          </cell>
          <cell r="D50">
            <v>1</v>
          </cell>
          <cell r="E50">
            <v>12</v>
          </cell>
          <cell r="F50">
            <v>370227</v>
          </cell>
          <cell r="G50">
            <v>43101</v>
          </cell>
          <cell r="H50">
            <v>43465</v>
          </cell>
          <cell r="I50">
            <v>1</v>
          </cell>
          <cell r="J50">
            <v>3606779</v>
          </cell>
          <cell r="K50">
            <v>21356911</v>
          </cell>
          <cell r="L50">
            <v>2656758</v>
          </cell>
          <cell r="M50">
            <v>69632377</v>
          </cell>
          <cell r="N50">
            <v>36318230</v>
          </cell>
          <cell r="O50">
            <v>133571055</v>
          </cell>
          <cell r="P50">
            <v>37893934</v>
          </cell>
          <cell r="R50">
            <v>3606779</v>
          </cell>
          <cell r="S50">
            <v>21356911</v>
          </cell>
          <cell r="T50">
            <v>2656758</v>
          </cell>
          <cell r="U50">
            <v>69632377</v>
          </cell>
          <cell r="V50">
            <v>36318230</v>
          </cell>
          <cell r="X50">
            <v>133571055</v>
          </cell>
          <cell r="Y50"/>
          <cell r="Z50">
            <v>133571055</v>
          </cell>
          <cell r="AA50">
            <v>37893934</v>
          </cell>
          <cell r="AB50"/>
          <cell r="AC50">
            <v>133571055</v>
          </cell>
          <cell r="AD50">
            <v>7835885.0543063544</v>
          </cell>
          <cell r="AE50">
            <v>30058048.945693649</v>
          </cell>
          <cell r="AF50">
            <v>27620448</v>
          </cell>
          <cell r="AG50">
            <v>105950607</v>
          </cell>
          <cell r="AH50">
            <v>0</v>
          </cell>
          <cell r="AI50">
            <v>37893934</v>
          </cell>
          <cell r="AJ50">
            <v>797680.24272496218</v>
          </cell>
          <cell r="AK50">
            <v>1</v>
          </cell>
          <cell r="AL50">
            <v>2883078.5094752051</v>
          </cell>
          <cell r="AM50">
            <v>1014174.635</v>
          </cell>
          <cell r="AN50">
            <v>2.8198652493427799E-3</v>
          </cell>
          <cell r="AO50">
            <v>2232379.9689267972</v>
          </cell>
          <cell r="AP50">
            <v>240307.76</v>
          </cell>
          <cell r="AQ50">
            <v>0</v>
          </cell>
          <cell r="AR50">
            <v>1992072.2089267971</v>
          </cell>
          <cell r="AS50"/>
          <cell r="AT50">
            <v>1868903.8744752049</v>
          </cell>
          <cell r="AU50">
            <v>6.8878218743646689E-3</v>
          </cell>
          <cell r="AV50">
            <v>205578.68656977834</v>
          </cell>
          <cell r="AW50">
            <v>115708.15</v>
          </cell>
          <cell r="AX50">
            <v>0</v>
          </cell>
          <cell r="AY50">
            <v>89870.536569778342</v>
          </cell>
        </row>
        <row r="51">
          <cell r="A51" t="str">
            <v>200682470A</v>
          </cell>
          <cell r="B51" t="str">
            <v>ST. JOHN REHABILITATION HOSPITAL, AN AFFILIATE OF</v>
          </cell>
          <cell r="C51" t="str">
            <v>No</v>
          </cell>
          <cell r="D51">
            <v>1</v>
          </cell>
          <cell r="E51">
            <v>12</v>
          </cell>
          <cell r="F51">
            <v>373034</v>
          </cell>
          <cell r="G51">
            <v>43009</v>
          </cell>
          <cell r="H51">
            <v>43373</v>
          </cell>
          <cell r="I51">
            <v>1</v>
          </cell>
          <cell r="J51">
            <v>16041133</v>
          </cell>
          <cell r="K51">
            <v>14420442</v>
          </cell>
          <cell r="L51">
            <v>0</v>
          </cell>
          <cell r="M51">
            <v>0</v>
          </cell>
          <cell r="N51">
            <v>0</v>
          </cell>
          <cell r="O51">
            <v>30461575</v>
          </cell>
          <cell r="P51">
            <v>19178230</v>
          </cell>
          <cell r="R51">
            <v>16041133</v>
          </cell>
          <cell r="S51">
            <v>14420442</v>
          </cell>
          <cell r="T51">
            <v>0</v>
          </cell>
          <cell r="U51">
            <v>0</v>
          </cell>
          <cell r="V51">
            <v>0</v>
          </cell>
          <cell r="X51">
            <v>30461575</v>
          </cell>
          <cell r="Y51"/>
          <cell r="Z51">
            <v>30461575</v>
          </cell>
          <cell r="AA51">
            <v>19178230</v>
          </cell>
          <cell r="AB51"/>
          <cell r="AC51">
            <v>30461575</v>
          </cell>
          <cell r="AD51">
            <v>19178230</v>
          </cell>
          <cell r="AE51">
            <v>0</v>
          </cell>
          <cell r="AF51">
            <v>30461575</v>
          </cell>
          <cell r="AG51">
            <v>0</v>
          </cell>
          <cell r="AH51">
            <v>0</v>
          </cell>
          <cell r="AI51">
            <v>19178230</v>
          </cell>
          <cell r="AJ51">
            <v>403708.28643537388</v>
          </cell>
          <cell r="AK51">
            <v>1</v>
          </cell>
          <cell r="AL51">
            <v>362152.41</v>
          </cell>
          <cell r="AM51">
            <v>362152.41</v>
          </cell>
          <cell r="AN51">
            <v>1.0069478772999864E-3</v>
          </cell>
          <cell r="AO51">
            <v>103053.05712194147</v>
          </cell>
          <cell r="AP51">
            <v>85811.69</v>
          </cell>
          <cell r="AQ51">
            <v>0</v>
          </cell>
          <cell r="AR51">
            <v>17241.367121941468</v>
          </cell>
          <cell r="AS51"/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</row>
        <row r="52">
          <cell r="A52" t="str">
            <v>100690020A</v>
          </cell>
          <cell r="B52" t="str">
            <v>ST MARY'S REGIONAL CTR</v>
          </cell>
          <cell r="C52" t="str">
            <v>Yes</v>
          </cell>
          <cell r="D52">
            <v>1</v>
          </cell>
          <cell r="E52">
            <v>12</v>
          </cell>
          <cell r="F52">
            <v>370026</v>
          </cell>
          <cell r="G52">
            <v>43101</v>
          </cell>
          <cell r="H52">
            <v>43465</v>
          </cell>
          <cell r="I52">
            <v>1</v>
          </cell>
          <cell r="J52">
            <v>72325385</v>
          </cell>
          <cell r="K52">
            <v>183054089</v>
          </cell>
          <cell r="L52">
            <v>13385220</v>
          </cell>
          <cell r="M52">
            <v>261717816</v>
          </cell>
          <cell r="N52">
            <v>27808556</v>
          </cell>
          <cell r="O52">
            <v>558291066</v>
          </cell>
          <cell r="P52">
            <v>115822658</v>
          </cell>
          <cell r="Q52"/>
          <cell r="R52">
            <v>72325385</v>
          </cell>
          <cell r="S52">
            <v>183054089</v>
          </cell>
          <cell r="T52">
            <v>13385220</v>
          </cell>
          <cell r="U52">
            <v>261717816</v>
          </cell>
          <cell r="V52">
            <v>27808556</v>
          </cell>
          <cell r="W52"/>
          <cell r="X52">
            <v>558291066</v>
          </cell>
          <cell r="Y52"/>
          <cell r="Z52">
            <v>558291066</v>
          </cell>
          <cell r="AA52">
            <v>115822658</v>
          </cell>
          <cell r="AB52"/>
          <cell r="AC52">
            <v>558291066</v>
          </cell>
          <cell r="AD52">
            <v>55757727.700476319</v>
          </cell>
          <cell r="AE52">
            <v>60064930.299523689</v>
          </cell>
          <cell r="AF52">
            <v>268764694</v>
          </cell>
          <cell r="AG52">
            <v>289526372</v>
          </cell>
          <cell r="AH52">
            <v>0</v>
          </cell>
          <cell r="AI52">
            <v>115822658</v>
          </cell>
          <cell r="AJ52">
            <v>2438106.4775826731</v>
          </cell>
          <cell r="AK52">
            <v>1</v>
          </cell>
          <cell r="AL52">
            <v>4768717.6003194973</v>
          </cell>
          <cell r="AM52">
            <v>2132508.1459999997</v>
          </cell>
          <cell r="AN52">
            <v>5.9293393931566804E-3</v>
          </cell>
          <cell r="AO52">
            <v>2511480.2029707199</v>
          </cell>
          <cell r="AP52">
            <v>505295.87</v>
          </cell>
          <cell r="AQ52">
            <v>0</v>
          </cell>
          <cell r="AR52">
            <v>2006184.3329707198</v>
          </cell>
          <cell r="AS52"/>
          <cell r="AT52">
            <v>2636209.454319498</v>
          </cell>
          <cell r="AU52">
            <v>9.7157170001413509E-3</v>
          </cell>
          <cell r="AV52">
            <v>648823.91593794804</v>
          </cell>
          <cell r="AW52">
            <v>163213.81</v>
          </cell>
          <cell r="AX52">
            <v>0</v>
          </cell>
          <cell r="AY52">
            <v>485610.10593794804</v>
          </cell>
        </row>
        <row r="53">
          <cell r="A53" t="str">
            <v>100740840B</v>
          </cell>
          <cell r="B53" t="str">
            <v>SSM HEALTH ST. ANTHONY HOSPITAL-SHAWNEE</v>
          </cell>
          <cell r="C53" t="str">
            <v>Yes</v>
          </cell>
          <cell r="D53">
            <v>1</v>
          </cell>
          <cell r="E53">
            <v>12</v>
          </cell>
          <cell r="F53">
            <v>370149</v>
          </cell>
          <cell r="G53">
            <v>43101</v>
          </cell>
          <cell r="H53">
            <v>43465</v>
          </cell>
          <cell r="I53">
            <v>1</v>
          </cell>
          <cell r="J53">
            <v>86417972</v>
          </cell>
          <cell r="K53">
            <v>0</v>
          </cell>
          <cell r="L53">
            <v>0</v>
          </cell>
          <cell r="M53">
            <v>0</v>
          </cell>
          <cell r="N53">
            <v>348974322</v>
          </cell>
          <cell r="O53">
            <v>425419392</v>
          </cell>
          <cell r="P53">
            <v>127636701</v>
          </cell>
          <cell r="R53">
            <v>86417972</v>
          </cell>
          <cell r="S53">
            <v>0</v>
          </cell>
          <cell r="T53">
            <v>0</v>
          </cell>
          <cell r="U53">
            <v>0</v>
          </cell>
          <cell r="V53">
            <v>348974322</v>
          </cell>
          <cell r="X53">
            <v>435392294</v>
          </cell>
          <cell r="Y53"/>
          <cell r="Z53">
            <v>425419392</v>
          </cell>
          <cell r="AA53">
            <v>127636701</v>
          </cell>
          <cell r="AB53"/>
          <cell r="AC53">
            <v>435392294</v>
          </cell>
          <cell r="AD53">
            <v>25927602.409789473</v>
          </cell>
          <cell r="AE53">
            <v>104701224.32451721</v>
          </cell>
          <cell r="AF53">
            <v>86417972</v>
          </cell>
          <cell r="AG53">
            <v>348974322</v>
          </cell>
          <cell r="AH53">
            <v>0</v>
          </cell>
          <cell r="AI53">
            <v>130628826.73430669</v>
          </cell>
          <cell r="AJ53">
            <v>2749781.3823262267</v>
          </cell>
          <cell r="AK53">
            <v>1</v>
          </cell>
          <cell r="AL53">
            <v>10216875.083313312</v>
          </cell>
          <cell r="AM53">
            <v>3442680.4373750002</v>
          </cell>
          <cell r="AN53">
            <v>9.5722123142489811E-3</v>
          </cell>
          <cell r="AO53">
            <v>6330692.0775351105</v>
          </cell>
          <cell r="AP53">
            <v>815740.01</v>
          </cell>
          <cell r="AQ53">
            <v>0</v>
          </cell>
          <cell r="AR53">
            <v>5514952.0675351107</v>
          </cell>
          <cell r="AS53"/>
          <cell r="AT53">
            <v>6774194.6459383117</v>
          </cell>
          <cell r="AU53">
            <v>2.4966209712952773E-2</v>
          </cell>
          <cell r="AV53">
            <v>300652.67378224165</v>
          </cell>
          <cell r="AW53">
            <v>419406.03</v>
          </cell>
          <cell r="AX53">
            <v>0</v>
          </cell>
          <cell r="AY53">
            <v>-118753.35621775838</v>
          </cell>
        </row>
        <row r="54">
          <cell r="A54" t="str">
            <v>200006260A</v>
          </cell>
          <cell r="B54" t="str">
            <v>TULSA SPINE HOSPITAL</v>
          </cell>
          <cell r="C54" t="str">
            <v>Yes</v>
          </cell>
          <cell r="D54">
            <v>1</v>
          </cell>
          <cell r="E54">
            <v>12</v>
          </cell>
          <cell r="F54">
            <v>370216</v>
          </cell>
          <cell r="G54">
            <v>43101</v>
          </cell>
          <cell r="H54">
            <v>43465</v>
          </cell>
          <cell r="I54">
            <v>1</v>
          </cell>
          <cell r="J54">
            <v>3198600</v>
          </cell>
          <cell r="K54">
            <v>94754133</v>
          </cell>
          <cell r="L54">
            <v>13635</v>
          </cell>
          <cell r="M54">
            <v>224512874</v>
          </cell>
          <cell r="N54">
            <v>4083850</v>
          </cell>
          <cell r="O54">
            <v>326563092</v>
          </cell>
          <cell r="P54">
            <v>65207008</v>
          </cell>
          <cell r="Q54"/>
          <cell r="R54">
            <v>3198600</v>
          </cell>
          <cell r="S54">
            <v>94754133</v>
          </cell>
          <cell r="T54">
            <v>13635</v>
          </cell>
          <cell r="U54">
            <v>224512874</v>
          </cell>
          <cell r="V54">
            <v>4083850</v>
          </cell>
          <cell r="W54"/>
          <cell r="X54">
            <v>326563092</v>
          </cell>
          <cell r="Y54"/>
          <cell r="Z54">
            <v>326563092</v>
          </cell>
          <cell r="AA54">
            <v>65207008</v>
          </cell>
          <cell r="AB54"/>
          <cell r="AC54">
            <v>326563092</v>
          </cell>
          <cell r="AD54">
            <v>19561591.307773825</v>
          </cell>
          <cell r="AE54">
            <v>45645416.692226171</v>
          </cell>
          <cell r="AF54">
            <v>97966368</v>
          </cell>
          <cell r="AG54">
            <v>228596724</v>
          </cell>
          <cell r="AH54">
            <v>0</v>
          </cell>
          <cell r="AI54">
            <v>65207008</v>
          </cell>
          <cell r="AJ54">
            <v>1372629.7715304131</v>
          </cell>
          <cell r="AK54">
            <v>1</v>
          </cell>
          <cell r="AL54">
            <v>7958541.0116250096</v>
          </cell>
          <cell r="AM54">
            <v>598768.95162499999</v>
          </cell>
          <cell r="AN54">
            <v>1.6648491303203866E-3</v>
          </cell>
          <cell r="AO54">
            <v>212440.10024780987</v>
          </cell>
          <cell r="AP54">
            <v>141877.76000000001</v>
          </cell>
          <cell r="AQ54">
            <v>0</v>
          </cell>
          <cell r="AR54">
            <v>70562.340247809858</v>
          </cell>
          <cell r="AS54"/>
          <cell r="AT54">
            <v>7359772.0600000098</v>
          </cell>
          <cell r="AU54">
            <v>2.7124347954728661E-2</v>
          </cell>
          <cell r="AV54">
            <v>1390169.2838630446</v>
          </cell>
          <cell r="AW54">
            <v>455660.48</v>
          </cell>
          <cell r="AX54">
            <v>0</v>
          </cell>
          <cell r="AY54">
            <v>934508.8038630446</v>
          </cell>
        </row>
        <row r="55">
          <cell r="A55" t="str">
            <v>200028650A</v>
          </cell>
          <cell r="B55" t="str">
            <v>VALIR REHABILITATION HOSPITAL OF OKC</v>
          </cell>
          <cell r="C55" t="str">
            <v>No</v>
          </cell>
          <cell r="D55">
            <v>1</v>
          </cell>
          <cell r="E55">
            <v>12</v>
          </cell>
          <cell r="F55">
            <v>373025</v>
          </cell>
          <cell r="G55">
            <v>43101</v>
          </cell>
          <cell r="H55">
            <v>43465</v>
          </cell>
          <cell r="I55">
            <v>1</v>
          </cell>
          <cell r="J55">
            <v>14568458</v>
          </cell>
          <cell r="K55">
            <v>10750739</v>
          </cell>
          <cell r="L55">
            <v>0</v>
          </cell>
          <cell r="M55">
            <v>722511</v>
          </cell>
          <cell r="N55">
            <v>0</v>
          </cell>
          <cell r="O55">
            <v>26041708</v>
          </cell>
          <cell r="P55">
            <v>14261414</v>
          </cell>
          <cell r="R55">
            <v>14568458</v>
          </cell>
          <cell r="S55">
            <v>10750739</v>
          </cell>
          <cell r="T55">
            <v>0</v>
          </cell>
          <cell r="U55">
            <v>722511</v>
          </cell>
          <cell r="V55">
            <v>0</v>
          </cell>
          <cell r="X55">
            <v>26041708</v>
          </cell>
          <cell r="Y55"/>
          <cell r="Z55">
            <v>26041708</v>
          </cell>
          <cell r="AA55">
            <v>14261414</v>
          </cell>
          <cell r="AB55"/>
          <cell r="AC55">
            <v>26041708</v>
          </cell>
          <cell r="AD55">
            <v>13865739.933976604</v>
          </cell>
          <cell r="AE55">
            <v>395674.06602339598</v>
          </cell>
          <cell r="AF55">
            <v>25319197</v>
          </cell>
          <cell r="AG55">
            <v>722511</v>
          </cell>
          <cell r="AH55">
            <v>0</v>
          </cell>
          <cell r="AI55">
            <v>14261414</v>
          </cell>
          <cell r="AJ55">
            <v>300207.63167849433</v>
          </cell>
          <cell r="AK55">
            <v>1</v>
          </cell>
          <cell r="AL55">
            <v>2776214.54</v>
          </cell>
          <cell r="AM55">
            <v>2776214.54</v>
          </cell>
          <cell r="AN55">
            <v>7.7191349851361158E-3</v>
          </cell>
          <cell r="AO55">
            <v>1369624.4525229018</v>
          </cell>
          <cell r="AP55">
            <v>657821.52</v>
          </cell>
          <cell r="AQ55">
            <v>0</v>
          </cell>
          <cell r="AR55">
            <v>711802.9325229018</v>
          </cell>
          <cell r="AS55"/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</row>
        <row r="56">
          <cell r="A56" t="str">
            <v>200673510G</v>
          </cell>
          <cell r="B56" t="str">
            <v>WILLOW CREST HOSPITAL</v>
          </cell>
          <cell r="C56" t="str">
            <v>No</v>
          </cell>
          <cell r="D56">
            <v>1</v>
          </cell>
          <cell r="E56">
            <v>12</v>
          </cell>
          <cell r="F56">
            <v>374017</v>
          </cell>
          <cell r="G56">
            <v>43101</v>
          </cell>
          <cell r="H56">
            <v>43465</v>
          </cell>
          <cell r="I56">
            <v>1</v>
          </cell>
          <cell r="J56">
            <v>11168370</v>
          </cell>
          <cell r="K56">
            <v>5278350</v>
          </cell>
          <cell r="L56">
            <v>0</v>
          </cell>
          <cell r="M56">
            <v>0</v>
          </cell>
          <cell r="N56">
            <v>0</v>
          </cell>
          <cell r="O56">
            <v>16446720</v>
          </cell>
          <cell r="P56">
            <v>11316098</v>
          </cell>
          <cell r="Q56"/>
          <cell r="R56">
            <v>11168370</v>
          </cell>
          <cell r="S56">
            <v>5278350</v>
          </cell>
          <cell r="T56">
            <v>0</v>
          </cell>
          <cell r="U56">
            <v>0</v>
          </cell>
          <cell r="V56">
            <v>0</v>
          </cell>
          <cell r="W56"/>
          <cell r="X56">
            <v>16446720</v>
          </cell>
          <cell r="Y56"/>
          <cell r="Z56">
            <v>16446720</v>
          </cell>
          <cell r="AA56">
            <v>11316098</v>
          </cell>
          <cell r="AB56"/>
          <cell r="AC56">
            <v>16446720</v>
          </cell>
          <cell r="AD56">
            <v>11316098</v>
          </cell>
          <cell r="AE56">
            <v>0</v>
          </cell>
          <cell r="AF56">
            <v>16446720</v>
          </cell>
          <cell r="AG56">
            <v>0</v>
          </cell>
          <cell r="AH56">
            <v>0</v>
          </cell>
          <cell r="AI56">
            <v>11316098</v>
          </cell>
          <cell r="AJ56">
            <v>238207.72473344835</v>
          </cell>
          <cell r="AK56">
            <v>1</v>
          </cell>
          <cell r="AL56">
            <v>1085146.54</v>
          </cell>
          <cell r="AM56">
            <v>1085146.54</v>
          </cell>
          <cell r="AN56">
            <v>3.0171993195141928E-3</v>
          </cell>
          <cell r="AO56">
            <v>-568346.94491083524</v>
          </cell>
          <cell r="AP56">
            <v>257124.49</v>
          </cell>
          <cell r="AQ56">
            <v>0</v>
          </cell>
          <cell r="AR56">
            <v>-825471.43491083523</v>
          </cell>
          <cell r="AS56"/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</row>
        <row r="57">
          <cell r="A57" t="str">
            <v>200019120A</v>
          </cell>
          <cell r="B57" t="str">
            <v>WOODWARD HEALTH SYSTEM LLC</v>
          </cell>
          <cell r="C57" t="str">
            <v>Yes</v>
          </cell>
          <cell r="D57">
            <v>1</v>
          </cell>
          <cell r="E57">
            <v>12</v>
          </cell>
          <cell r="F57">
            <v>370002</v>
          </cell>
          <cell r="G57">
            <v>42887</v>
          </cell>
          <cell r="H57">
            <v>43251</v>
          </cell>
          <cell r="I57">
            <v>1</v>
          </cell>
          <cell r="J57">
            <v>5313347</v>
          </cell>
          <cell r="K57">
            <v>38643128</v>
          </cell>
          <cell r="L57">
            <v>0</v>
          </cell>
          <cell r="M57">
            <v>123997604</v>
          </cell>
          <cell r="N57">
            <v>17982312</v>
          </cell>
          <cell r="O57">
            <v>190981988</v>
          </cell>
          <cell r="P57">
            <v>39891009</v>
          </cell>
          <cell r="R57">
            <v>5313347</v>
          </cell>
          <cell r="S57">
            <v>38643128</v>
          </cell>
          <cell r="T57">
            <v>0</v>
          </cell>
          <cell r="U57">
            <v>123997604</v>
          </cell>
          <cell r="V57">
            <v>17982312</v>
          </cell>
          <cell r="X57">
            <v>185936391</v>
          </cell>
          <cell r="Y57"/>
          <cell r="Z57">
            <v>190981988</v>
          </cell>
          <cell r="AA57">
            <v>39891009</v>
          </cell>
          <cell r="AB57"/>
          <cell r="AC57">
            <v>185936391</v>
          </cell>
          <cell r="AD57">
            <v>9181327.2979087159</v>
          </cell>
          <cell r="AE57">
            <v>29655791.974347048</v>
          </cell>
          <cell r="AF57">
            <v>43956475</v>
          </cell>
          <cell r="AG57">
            <v>141979916</v>
          </cell>
          <cell r="AH57">
            <v>0</v>
          </cell>
          <cell r="AI57">
            <v>38837119.272255763</v>
          </cell>
          <cell r="AJ57">
            <v>817534.61458584073</v>
          </cell>
          <cell r="AK57">
            <v>1</v>
          </cell>
          <cell r="AL57">
            <v>2781698.6640220433</v>
          </cell>
          <cell r="AM57">
            <v>803777.34087499988</v>
          </cell>
          <cell r="AN57">
            <v>2.2348653905572761E-3</v>
          </cell>
          <cell r="AO57">
            <v>1792392.8857643188</v>
          </cell>
          <cell r="AP57">
            <v>190454.31</v>
          </cell>
          <cell r="AQ57">
            <v>0</v>
          </cell>
          <cell r="AR57">
            <v>1601938.5757643187</v>
          </cell>
          <cell r="AS57"/>
          <cell r="AT57">
            <v>1977921.3231470436</v>
          </cell>
          <cell r="AU57">
            <v>7.2896043190932248E-3</v>
          </cell>
          <cell r="AV57">
            <v>653586.88381399692</v>
          </cell>
          <cell r="AW57">
            <v>122457.68</v>
          </cell>
          <cell r="AX57">
            <v>0</v>
          </cell>
          <cell r="AY57">
            <v>531129.20381399686</v>
          </cell>
        </row>
        <row r="58">
          <cell r="A58"/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  <cell r="AR58"/>
          <cell r="AS58"/>
          <cell r="AT58"/>
          <cell r="AU58"/>
          <cell r="AV58"/>
          <cell r="AW58"/>
          <cell r="AX58"/>
          <cell r="AY58"/>
        </row>
        <row r="59">
          <cell r="A59"/>
          <cell r="B59" t="str">
            <v>Private Taxed (Included above)</v>
          </cell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V59"/>
          <cell r="AW59"/>
          <cell r="AX59"/>
          <cell r="AY59"/>
        </row>
        <row r="60">
          <cell r="A60" t="str">
            <v>200285100B</v>
          </cell>
          <cell r="B60" t="str">
            <v>MEADOWLAKE CHILD/ADOLESCENT ACUTE LEVEL 2 (INTEGRIS BASS BEHAVIORAL)</v>
          </cell>
          <cell r="C60" t="str">
            <v>No</v>
          </cell>
          <cell r="D60">
            <v>1</v>
          </cell>
          <cell r="E60">
            <v>12</v>
          </cell>
          <cell r="F60">
            <v>370016</v>
          </cell>
          <cell r="G60">
            <v>42917</v>
          </cell>
          <cell r="H60">
            <v>43281</v>
          </cell>
          <cell r="I60">
            <v>1</v>
          </cell>
          <cell r="J60">
            <v>42985784</v>
          </cell>
          <cell r="K60">
            <v>121715983</v>
          </cell>
          <cell r="L60">
            <v>0</v>
          </cell>
          <cell r="M60">
            <v>244765495</v>
          </cell>
          <cell r="N60">
            <v>0</v>
          </cell>
          <cell r="O60">
            <v>416634573</v>
          </cell>
          <cell r="P60">
            <v>93149030</v>
          </cell>
          <cell r="R60">
            <v>42985784</v>
          </cell>
          <cell r="S60">
            <v>121715983</v>
          </cell>
          <cell r="T60">
            <v>0</v>
          </cell>
          <cell r="U60">
            <v>244765495</v>
          </cell>
          <cell r="V60">
            <v>0</v>
          </cell>
          <cell r="W60"/>
          <cell r="X60">
            <v>409467262</v>
          </cell>
          <cell r="Y60"/>
          <cell r="Z60">
            <v>416634573</v>
          </cell>
          <cell r="AA60">
            <v>93149030</v>
          </cell>
          <cell r="AB60"/>
          <cell r="AC60">
            <v>409467262</v>
          </cell>
          <cell r="AD60">
            <v>36823179.902873807</v>
          </cell>
          <cell r="AE60">
            <v>54723419.308555201</v>
          </cell>
          <cell r="AF60">
            <v>164701767</v>
          </cell>
          <cell r="AG60">
            <v>244765495</v>
          </cell>
          <cell r="AH60">
            <v>0</v>
          </cell>
          <cell r="AI60">
            <v>0</v>
          </cell>
          <cell r="AJ60">
            <v>0</v>
          </cell>
          <cell r="AK60">
            <v>1</v>
          </cell>
          <cell r="AL60">
            <v>1917775.28</v>
          </cell>
          <cell r="AM60">
            <v>1917775.28</v>
          </cell>
          <cell r="AN60">
            <v>5.3322846790785881E-3</v>
          </cell>
          <cell r="AO60">
            <v>363239.73131355183</v>
          </cell>
          <cell r="AP60">
            <v>454415.11</v>
          </cell>
          <cell r="AQ60">
            <v>0</v>
          </cell>
          <cell r="AR60">
            <v>-91175.378686448152</v>
          </cell>
          <cell r="AS60"/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</row>
        <row r="61">
          <cell r="A61" t="str">
            <v>200285100C</v>
          </cell>
          <cell r="B61" t="str">
            <v>MEADOWLAKE CHILD/ADOLESCENT DUAL ACUTE LEVEL 2 (INTEGRIS BASS BEHAVIORAL)</v>
          </cell>
          <cell r="C61" t="str">
            <v>No</v>
          </cell>
          <cell r="D61">
            <v>1</v>
          </cell>
          <cell r="E61">
            <v>12</v>
          </cell>
          <cell r="F61">
            <v>370016</v>
          </cell>
          <cell r="G61">
            <v>42917</v>
          </cell>
          <cell r="H61">
            <v>43281</v>
          </cell>
          <cell r="I61">
            <v>1</v>
          </cell>
          <cell r="J61">
            <v>42985784</v>
          </cell>
          <cell r="K61">
            <v>121715983</v>
          </cell>
          <cell r="L61">
            <v>0</v>
          </cell>
          <cell r="M61">
            <v>244765495</v>
          </cell>
          <cell r="N61">
            <v>0</v>
          </cell>
          <cell r="O61">
            <v>416634573</v>
          </cell>
          <cell r="P61">
            <v>93149030</v>
          </cell>
          <cell r="R61">
            <v>42985784</v>
          </cell>
          <cell r="S61">
            <v>121715983</v>
          </cell>
          <cell r="T61">
            <v>0</v>
          </cell>
          <cell r="U61">
            <v>244765495</v>
          </cell>
          <cell r="V61">
            <v>0</v>
          </cell>
          <cell r="W61"/>
          <cell r="X61">
            <v>409467262</v>
          </cell>
          <cell r="Y61"/>
          <cell r="Z61">
            <v>416634573</v>
          </cell>
          <cell r="AA61">
            <v>93149030</v>
          </cell>
          <cell r="AB61"/>
          <cell r="AC61">
            <v>409467262</v>
          </cell>
          <cell r="AD61">
            <v>36823179.902873807</v>
          </cell>
          <cell r="AE61">
            <v>54723419.308555201</v>
          </cell>
          <cell r="AF61">
            <v>164701767</v>
          </cell>
          <cell r="AG61">
            <v>244765495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485087.20999999996</v>
          </cell>
          <cell r="AM61">
            <v>485087.20999999996</v>
          </cell>
          <cell r="AN61">
            <v>1.3487623523335734E-3</v>
          </cell>
          <cell r="AO61">
            <v>2309424.6509087388</v>
          </cell>
          <cell r="AP61">
            <v>114940.97</v>
          </cell>
          <cell r="AQ61">
            <v>0</v>
          </cell>
          <cell r="AR61">
            <v>2194483.6809087386</v>
          </cell>
          <cell r="AS61"/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</row>
        <row r="62">
          <cell r="A62" t="str">
            <v>100697950M</v>
          </cell>
          <cell r="B62" t="str">
            <v>SOUTHWESTERN MEDICAL CENTER LLC</v>
          </cell>
          <cell r="C62" t="str">
            <v>No</v>
          </cell>
          <cell r="D62">
            <v>1</v>
          </cell>
          <cell r="E62">
            <v>12</v>
          </cell>
          <cell r="F62">
            <v>370097</v>
          </cell>
          <cell r="G62">
            <v>43040</v>
          </cell>
          <cell r="H62">
            <v>43404</v>
          </cell>
          <cell r="I62">
            <v>1</v>
          </cell>
          <cell r="J62">
            <v>40336293</v>
          </cell>
          <cell r="K62">
            <v>121891639</v>
          </cell>
          <cell r="L62">
            <v>3633334</v>
          </cell>
          <cell r="M62">
            <v>163754245</v>
          </cell>
          <cell r="N62">
            <v>25265517</v>
          </cell>
          <cell r="O62">
            <v>387204880</v>
          </cell>
          <cell r="P62">
            <v>84917747</v>
          </cell>
          <cell r="R62">
            <v>40336293</v>
          </cell>
          <cell r="S62">
            <v>121891639</v>
          </cell>
          <cell r="T62">
            <v>3633334</v>
          </cell>
          <cell r="U62">
            <v>163754245</v>
          </cell>
          <cell r="V62">
            <v>25265517</v>
          </cell>
          <cell r="W62"/>
          <cell r="X62">
            <v>354881028</v>
          </cell>
          <cell r="Y62"/>
          <cell r="Z62">
            <v>387204880</v>
          </cell>
          <cell r="AA62">
            <v>84917747</v>
          </cell>
          <cell r="AB62"/>
          <cell r="AC62">
            <v>354881028</v>
          </cell>
          <cell r="AD62">
            <v>36374967.751666002</v>
          </cell>
          <cell r="AE62">
            <v>41453848.225043587</v>
          </cell>
          <cell r="AF62">
            <v>165861266</v>
          </cell>
          <cell r="AG62">
            <v>189019762</v>
          </cell>
          <cell r="AH62">
            <v>0</v>
          </cell>
          <cell r="AI62">
            <v>0</v>
          </cell>
          <cell r="AJ62">
            <v>0</v>
          </cell>
          <cell r="AK62">
            <v>1</v>
          </cell>
          <cell r="AL62">
            <v>2600832.4699999997</v>
          </cell>
          <cell r="AM62">
            <v>2600832.4699999997</v>
          </cell>
          <cell r="AN62">
            <v>7.2314933231546925E-3</v>
          </cell>
          <cell r="AO62">
            <v>1149108.4313615663</v>
          </cell>
          <cell r="AP62">
            <v>616264.89</v>
          </cell>
          <cell r="AQ62">
            <v>0</v>
          </cell>
          <cell r="AR62">
            <v>532843.54136156628</v>
          </cell>
          <cell r="AS62"/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</row>
        <row r="63">
          <cell r="A63" t="str">
            <v>100738360O</v>
          </cell>
          <cell r="B63" t="str">
            <v>PARKSIDE PSYCHIATRIC HOSPITAL &amp; CLINIC</v>
          </cell>
          <cell r="C63" t="str">
            <v>No</v>
          </cell>
          <cell r="D63">
            <v>1</v>
          </cell>
          <cell r="E63">
            <v>12</v>
          </cell>
          <cell r="F63">
            <v>374021</v>
          </cell>
          <cell r="G63">
            <v>43101</v>
          </cell>
          <cell r="H63">
            <v>43465</v>
          </cell>
          <cell r="I63">
            <v>1</v>
          </cell>
          <cell r="J63">
            <v>24861217</v>
          </cell>
          <cell r="K63">
            <v>0</v>
          </cell>
          <cell r="L63">
            <v>0</v>
          </cell>
          <cell r="M63">
            <v>0</v>
          </cell>
          <cell r="N63">
            <v>2358954</v>
          </cell>
          <cell r="O63">
            <v>27220171</v>
          </cell>
          <cell r="P63">
            <v>11113708</v>
          </cell>
          <cell r="R63">
            <v>24861217</v>
          </cell>
          <cell r="S63">
            <v>0</v>
          </cell>
          <cell r="T63">
            <v>0</v>
          </cell>
          <cell r="U63">
            <v>0</v>
          </cell>
          <cell r="V63">
            <v>2358954</v>
          </cell>
          <cell r="W63"/>
          <cell r="X63">
            <v>27220171</v>
          </cell>
          <cell r="Y63"/>
          <cell r="Z63">
            <v>27220171</v>
          </cell>
          <cell r="AA63">
            <v>11113708</v>
          </cell>
          <cell r="AB63"/>
          <cell r="AC63">
            <v>27220171</v>
          </cell>
          <cell r="AD63">
            <v>10150572.024791321</v>
          </cell>
          <cell r="AE63">
            <v>963135.97520867898</v>
          </cell>
          <cell r="AF63">
            <v>24861217</v>
          </cell>
          <cell r="AG63">
            <v>2358954</v>
          </cell>
          <cell r="AH63">
            <v>0</v>
          </cell>
          <cell r="AI63">
            <v>0</v>
          </cell>
          <cell r="AJ63">
            <v>0</v>
          </cell>
          <cell r="AK63">
            <v>1</v>
          </cell>
          <cell r="AL63">
            <v>2718954.41</v>
          </cell>
          <cell r="AM63">
            <v>2718954.41</v>
          </cell>
          <cell r="AN63">
            <v>7.5599258655352792E-3</v>
          </cell>
          <cell r="AO63">
            <v>-165594.04873271889</v>
          </cell>
          <cell r="AP63">
            <v>644253.78</v>
          </cell>
          <cell r="AQ63">
            <v>0</v>
          </cell>
          <cell r="AR63">
            <v>-809847.82873271895</v>
          </cell>
          <cell r="AS63"/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</row>
        <row r="64">
          <cell r="A64" t="str">
            <v>100699540L</v>
          </cell>
          <cell r="B64" t="str">
            <v>SSM HEALTH ST. ANTHONY SOUTH-JSOP (POSITIVE OUTCOMES RTC)</v>
          </cell>
          <cell r="C64" t="str">
            <v>No</v>
          </cell>
          <cell r="D64">
            <v>1</v>
          </cell>
          <cell r="E64">
            <v>12</v>
          </cell>
          <cell r="F64">
            <v>370037</v>
          </cell>
          <cell r="G64">
            <v>43101</v>
          </cell>
          <cell r="H64">
            <v>43465</v>
          </cell>
          <cell r="I64">
            <v>1</v>
          </cell>
          <cell r="J64">
            <v>1216421766</v>
          </cell>
          <cell r="K64">
            <v>0</v>
          </cell>
          <cell r="L64">
            <v>0</v>
          </cell>
          <cell r="M64">
            <v>0</v>
          </cell>
          <cell r="N64">
            <v>1555846479</v>
          </cell>
          <cell r="O64">
            <v>2688217019</v>
          </cell>
          <cell r="P64">
            <v>550169408</v>
          </cell>
          <cell r="R64">
            <v>1216421766</v>
          </cell>
          <cell r="S64">
            <v>0</v>
          </cell>
          <cell r="T64">
            <v>0</v>
          </cell>
          <cell r="U64">
            <v>0</v>
          </cell>
          <cell r="V64">
            <v>1555846479</v>
          </cell>
          <cell r="W64"/>
          <cell r="X64">
            <v>2772268245</v>
          </cell>
          <cell r="Y64"/>
          <cell r="Z64">
            <v>2688217019</v>
          </cell>
          <cell r="AA64">
            <v>550169408</v>
          </cell>
          <cell r="AB64"/>
          <cell r="AC64">
            <v>2772268245</v>
          </cell>
          <cell r="AD64">
            <v>248952386.71150401</v>
          </cell>
          <cell r="AE64">
            <v>318418911.211541</v>
          </cell>
          <cell r="AF64">
            <v>1216421766</v>
          </cell>
          <cell r="AG64">
            <v>1555846479</v>
          </cell>
          <cell r="AH64">
            <v>0</v>
          </cell>
          <cell r="AI64">
            <v>0</v>
          </cell>
          <cell r="AJ64">
            <v>0</v>
          </cell>
          <cell r="AK64">
            <v>1</v>
          </cell>
          <cell r="AL64">
            <v>3281621.81</v>
          </cell>
          <cell r="AM64">
            <v>3281621.81</v>
          </cell>
          <cell r="AN64">
            <v>9.1243963161278963E-3</v>
          </cell>
          <cell r="AO64">
            <v>172214.89750404301</v>
          </cell>
          <cell r="AP64">
            <v>777577.31</v>
          </cell>
          <cell r="AQ64">
            <v>0</v>
          </cell>
          <cell r="AR64">
            <v>-605362.41249595699</v>
          </cell>
          <cell r="AS64"/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</row>
        <row r="65">
          <cell r="A65" t="str">
            <v>100699540K</v>
          </cell>
          <cell r="B65" t="str">
            <v>SSM HEALTH BEHAVIORAL HEALTH-OKC-RTC ACCENTS (ST ANTHONY HOSPITAL)</v>
          </cell>
          <cell r="C65" t="str">
            <v>No</v>
          </cell>
          <cell r="D65">
            <v>1</v>
          </cell>
          <cell r="E65">
            <v>12</v>
          </cell>
          <cell r="F65">
            <v>370037</v>
          </cell>
          <cell r="G65">
            <v>43101</v>
          </cell>
          <cell r="H65">
            <v>43465</v>
          </cell>
          <cell r="I65">
            <v>1</v>
          </cell>
          <cell r="J65">
            <v>1216421766</v>
          </cell>
          <cell r="K65">
            <v>0</v>
          </cell>
          <cell r="L65">
            <v>0</v>
          </cell>
          <cell r="M65">
            <v>0</v>
          </cell>
          <cell r="N65">
            <v>1555846479</v>
          </cell>
          <cell r="O65">
            <v>2688217019</v>
          </cell>
          <cell r="P65">
            <v>550169408</v>
          </cell>
          <cell r="R65">
            <v>1216421766</v>
          </cell>
          <cell r="S65">
            <v>0</v>
          </cell>
          <cell r="T65">
            <v>0</v>
          </cell>
          <cell r="U65">
            <v>0</v>
          </cell>
          <cell r="V65">
            <v>1555846479</v>
          </cell>
          <cell r="W65"/>
          <cell r="X65">
            <v>2772268245</v>
          </cell>
          <cell r="Y65"/>
          <cell r="Z65">
            <v>2688217019</v>
          </cell>
          <cell r="AA65">
            <v>550169408</v>
          </cell>
          <cell r="AB65"/>
          <cell r="AC65">
            <v>2772268245</v>
          </cell>
          <cell r="AD65">
            <v>248952386.71150401</v>
          </cell>
          <cell r="AE65">
            <v>318418911.211541</v>
          </cell>
          <cell r="AF65">
            <v>1216421766</v>
          </cell>
          <cell r="AG65">
            <v>1555846479</v>
          </cell>
          <cell r="AH65">
            <v>0</v>
          </cell>
          <cell r="AI65">
            <v>0</v>
          </cell>
          <cell r="AJ65">
            <v>0</v>
          </cell>
          <cell r="AK65">
            <v>1</v>
          </cell>
          <cell r="AL65">
            <v>3701194.99</v>
          </cell>
          <cell r="AM65">
            <v>3701194.99</v>
          </cell>
          <cell r="AN65">
            <v>1.029099996505296E-2</v>
          </cell>
          <cell r="AO65">
            <v>530937.12064168497</v>
          </cell>
          <cell r="AP65">
            <v>876994.8</v>
          </cell>
          <cell r="AQ65">
            <v>0</v>
          </cell>
          <cell r="AR65">
            <v>-346057.67935831507</v>
          </cell>
          <cell r="AS65"/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</row>
        <row r="66">
          <cell r="A66" t="str">
            <v>100699540J</v>
          </cell>
          <cell r="B66" t="str">
            <v>SSM HEALTH BEHAVIORAL HEALTH-OKC-RTC-HR (ST ANTHONY HOSPITAL RTC)</v>
          </cell>
          <cell r="C66" t="str">
            <v>No</v>
          </cell>
          <cell r="D66">
            <v>1</v>
          </cell>
          <cell r="E66">
            <v>12</v>
          </cell>
          <cell r="F66">
            <v>370037</v>
          </cell>
          <cell r="G66">
            <v>43101</v>
          </cell>
          <cell r="H66">
            <v>43465</v>
          </cell>
          <cell r="I66">
            <v>1</v>
          </cell>
          <cell r="J66">
            <v>1216421766</v>
          </cell>
          <cell r="K66">
            <v>0</v>
          </cell>
          <cell r="L66">
            <v>0</v>
          </cell>
          <cell r="M66">
            <v>0</v>
          </cell>
          <cell r="N66">
            <v>1555846479</v>
          </cell>
          <cell r="O66">
            <v>2688217019</v>
          </cell>
          <cell r="P66">
            <v>550169408</v>
          </cell>
          <cell r="R66">
            <v>1216421766</v>
          </cell>
          <cell r="S66">
            <v>0</v>
          </cell>
          <cell r="T66">
            <v>0</v>
          </cell>
          <cell r="U66">
            <v>0</v>
          </cell>
          <cell r="V66">
            <v>1555846479</v>
          </cell>
          <cell r="W66"/>
          <cell r="X66">
            <v>2772268245</v>
          </cell>
          <cell r="Y66"/>
          <cell r="Z66">
            <v>2688217019</v>
          </cell>
          <cell r="AA66">
            <v>550169408</v>
          </cell>
          <cell r="AB66"/>
          <cell r="AC66">
            <v>2772268245</v>
          </cell>
          <cell r="AD66">
            <v>248952386.71150401</v>
          </cell>
          <cell r="AE66">
            <v>318418911.211541</v>
          </cell>
          <cell r="AF66">
            <v>1216421766</v>
          </cell>
          <cell r="AG66">
            <v>1555846479</v>
          </cell>
          <cell r="AH66">
            <v>0</v>
          </cell>
          <cell r="AI66">
            <v>0</v>
          </cell>
          <cell r="AJ66">
            <v>0</v>
          </cell>
          <cell r="AK66">
            <v>1</v>
          </cell>
          <cell r="AL66">
            <v>7380521.0199999996</v>
          </cell>
          <cell r="AM66">
            <v>7380521.0199999996</v>
          </cell>
          <cell r="AN66">
            <v>2.0521194307272263E-2</v>
          </cell>
          <cell r="AO66">
            <v>1022848.1313624757</v>
          </cell>
          <cell r="AP66">
            <v>1748807.76</v>
          </cell>
          <cell r="AQ66">
            <v>0</v>
          </cell>
          <cell r="AR66">
            <v>-725959.62863752432</v>
          </cell>
          <cell r="AS66"/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</row>
        <row r="67">
          <cell r="A67" t="str">
            <v>200673510E</v>
          </cell>
          <cell r="B67" t="str">
            <v>WILLOW CREST HOSPITAL</v>
          </cell>
          <cell r="C67" t="str">
            <v>No</v>
          </cell>
          <cell r="D67">
            <v>1</v>
          </cell>
          <cell r="E67">
            <v>12</v>
          </cell>
          <cell r="F67">
            <v>374017</v>
          </cell>
          <cell r="G67">
            <v>43101</v>
          </cell>
          <cell r="H67">
            <v>43465</v>
          </cell>
          <cell r="I67">
            <v>1</v>
          </cell>
          <cell r="J67">
            <v>11168370</v>
          </cell>
          <cell r="K67">
            <v>5278350</v>
          </cell>
          <cell r="L67">
            <v>0</v>
          </cell>
          <cell r="M67">
            <v>0</v>
          </cell>
          <cell r="N67">
            <v>0</v>
          </cell>
          <cell r="O67">
            <v>16446720</v>
          </cell>
          <cell r="P67">
            <v>11316098</v>
          </cell>
          <cell r="R67">
            <v>11168370</v>
          </cell>
          <cell r="S67">
            <v>5278350</v>
          </cell>
          <cell r="T67">
            <v>0</v>
          </cell>
          <cell r="U67">
            <v>0</v>
          </cell>
          <cell r="V67">
            <v>0</v>
          </cell>
          <cell r="W67"/>
          <cell r="X67">
            <v>16446720</v>
          </cell>
          <cell r="Y67"/>
          <cell r="Z67">
            <v>16446720</v>
          </cell>
          <cell r="AA67">
            <v>11316098</v>
          </cell>
          <cell r="AB67"/>
          <cell r="AC67">
            <v>16446720</v>
          </cell>
          <cell r="AD67">
            <v>11316098</v>
          </cell>
          <cell r="AE67">
            <v>0</v>
          </cell>
          <cell r="AF67">
            <v>16446720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1</v>
          </cell>
          <cell r="AL67">
            <v>4065716.81</v>
          </cell>
          <cell r="AM67">
            <v>4065716.81</v>
          </cell>
          <cell r="AN67">
            <v>1.1304535876296868E-2</v>
          </cell>
          <cell r="AO67">
            <v>-597229.1810128598</v>
          </cell>
          <cell r="AP67">
            <v>963367.91</v>
          </cell>
          <cell r="AQ67">
            <v>0</v>
          </cell>
          <cell r="AR67">
            <v>-1560597.0910128597</v>
          </cell>
          <cell r="AS67"/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</row>
        <row r="68">
          <cell r="A68" t="str">
            <v>100689250A</v>
          </cell>
          <cell r="B68" t="str">
            <v>SPENCER ACUTE LEVEL 2 (WILLOW VIEW HOSP RTC)</v>
          </cell>
          <cell r="C68" t="str">
            <v>No</v>
          </cell>
          <cell r="D68">
            <v>1</v>
          </cell>
          <cell r="E68">
            <v>12</v>
          </cell>
          <cell r="F68">
            <v>370028</v>
          </cell>
          <cell r="G68">
            <v>42917</v>
          </cell>
          <cell r="H68">
            <v>43281</v>
          </cell>
          <cell r="I68">
            <v>1</v>
          </cell>
          <cell r="J68">
            <v>467442837</v>
          </cell>
          <cell r="K68">
            <v>1955127468</v>
          </cell>
          <cell r="L68">
            <v>11999515</v>
          </cell>
          <cell r="M68">
            <v>1684729930</v>
          </cell>
          <cell r="N68">
            <v>51392020</v>
          </cell>
          <cell r="O68">
            <v>4230415522</v>
          </cell>
          <cell r="P68">
            <v>873315711</v>
          </cell>
          <cell r="R68">
            <v>467442837</v>
          </cell>
          <cell r="S68">
            <v>1955127468</v>
          </cell>
          <cell r="T68">
            <v>11999515</v>
          </cell>
          <cell r="U68">
            <v>1684729930</v>
          </cell>
          <cell r="V68">
            <v>51392020</v>
          </cell>
          <cell r="W68"/>
          <cell r="X68">
            <v>4170691770</v>
          </cell>
          <cell r="Y68"/>
          <cell r="Z68">
            <v>4230415522</v>
          </cell>
          <cell r="AA68">
            <v>873315711</v>
          </cell>
          <cell r="AB68"/>
          <cell r="AC68">
            <v>4170691770</v>
          </cell>
          <cell r="AD68">
            <v>502586108.21455902</v>
          </cell>
          <cell r="AE68">
            <v>358400390.52006775</v>
          </cell>
          <cell r="AF68">
            <v>2434569820</v>
          </cell>
          <cell r="AG68">
            <v>1736121950</v>
          </cell>
          <cell r="AH68">
            <v>0</v>
          </cell>
          <cell r="AI68">
            <v>0</v>
          </cell>
          <cell r="AJ68">
            <v>0</v>
          </cell>
          <cell r="AK68">
            <v>1</v>
          </cell>
          <cell r="AL68">
            <v>3521145.7</v>
          </cell>
          <cell r="AM68">
            <v>3521145.7</v>
          </cell>
          <cell r="AN68">
            <v>9.790381315642702E-3</v>
          </cell>
          <cell r="AO68">
            <v>-844336.89956281113</v>
          </cell>
          <cell r="AP68">
            <v>834332.28</v>
          </cell>
          <cell r="AQ68">
            <v>0</v>
          </cell>
          <cell r="AR68">
            <v>-1678669.1795628113</v>
          </cell>
          <cell r="AS68"/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</row>
        <row r="69">
          <cell r="A69" t="str">
            <v>100689250B</v>
          </cell>
          <cell r="B69" t="str">
            <v>SPENCER STAR ACUTE LEVEL 2 (WILLOW VIEW HOSPITAL RTC)</v>
          </cell>
          <cell r="C69" t="str">
            <v>No</v>
          </cell>
          <cell r="D69">
            <v>1</v>
          </cell>
          <cell r="E69">
            <v>12</v>
          </cell>
          <cell r="F69">
            <v>370028</v>
          </cell>
          <cell r="G69">
            <v>42917</v>
          </cell>
          <cell r="H69">
            <v>43281</v>
          </cell>
          <cell r="I69">
            <v>1</v>
          </cell>
          <cell r="J69">
            <v>467442837</v>
          </cell>
          <cell r="K69">
            <v>1955127468</v>
          </cell>
          <cell r="L69">
            <v>11999515</v>
          </cell>
          <cell r="M69">
            <v>1684729930</v>
          </cell>
          <cell r="N69">
            <v>51392020</v>
          </cell>
          <cell r="O69">
            <v>4230415522</v>
          </cell>
          <cell r="P69">
            <v>873315711</v>
          </cell>
          <cell r="R69">
            <v>467442837</v>
          </cell>
          <cell r="S69">
            <v>1955127468</v>
          </cell>
          <cell r="T69">
            <v>11999515</v>
          </cell>
          <cell r="U69">
            <v>1684729930</v>
          </cell>
          <cell r="V69">
            <v>51392020</v>
          </cell>
          <cell r="W69"/>
          <cell r="X69">
            <v>4170691770</v>
          </cell>
          <cell r="Y69"/>
          <cell r="Z69">
            <v>4230415522</v>
          </cell>
          <cell r="AA69">
            <v>873315711</v>
          </cell>
          <cell r="AB69"/>
          <cell r="AC69">
            <v>4170691770</v>
          </cell>
          <cell r="AD69">
            <v>502586108.21455902</v>
          </cell>
          <cell r="AE69">
            <v>358400390.52006775</v>
          </cell>
          <cell r="AF69">
            <v>2434569820</v>
          </cell>
          <cell r="AG69">
            <v>1736121950</v>
          </cell>
          <cell r="AH69">
            <v>0</v>
          </cell>
          <cell r="AI69">
            <v>0</v>
          </cell>
          <cell r="AJ69">
            <v>0</v>
          </cell>
          <cell r="AK69">
            <v>1</v>
          </cell>
          <cell r="AL69">
            <v>3972613.05</v>
          </cell>
          <cell r="AM69">
            <v>3972613.05</v>
          </cell>
          <cell r="AN69">
            <v>1.1045665216011472E-2</v>
          </cell>
          <cell r="AO69">
            <v>18763511.165375177</v>
          </cell>
          <cell r="AP69">
            <v>941307.06</v>
          </cell>
          <cell r="AQ69">
            <v>0</v>
          </cell>
          <cell r="AR69">
            <v>17822204.105375178</v>
          </cell>
          <cell r="AS69"/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A70"/>
          <cell r="C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R70"/>
          <cell r="Y70"/>
          <cell r="AB70"/>
          <cell r="AJ70"/>
          <cell r="AK70"/>
          <cell r="AL70"/>
          <cell r="AM70"/>
          <cell r="AN70"/>
          <cell r="AO70"/>
          <cell r="AP70"/>
          <cell r="AQ70"/>
          <cell r="AR70"/>
          <cell r="AS70"/>
          <cell r="AT70"/>
          <cell r="AU70"/>
          <cell r="AV70"/>
          <cell r="AW70"/>
          <cell r="AX70"/>
          <cell r="AY70"/>
        </row>
        <row r="71">
          <cell r="A71"/>
          <cell r="B71" t="str">
            <v xml:space="preserve">Private CAH Not Taxed </v>
          </cell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  <cell r="AM71"/>
          <cell r="AN71"/>
          <cell r="AO71"/>
          <cell r="AP71"/>
          <cell r="AQ71"/>
          <cell r="AR71"/>
          <cell r="AS71"/>
          <cell r="AT71"/>
          <cell r="AU71"/>
          <cell r="AV71"/>
          <cell r="AW71"/>
          <cell r="AX71"/>
          <cell r="AY71"/>
        </row>
        <row r="72">
          <cell r="A72" t="str">
            <v>100700440A</v>
          </cell>
          <cell r="B72" t="str">
            <v>ALLIANCEHEALTH MADILL (MARSHALL COUNTY HMA LLC)</v>
          </cell>
          <cell r="C72" t="str">
            <v>No</v>
          </cell>
          <cell r="D72">
            <v>1</v>
          </cell>
          <cell r="E72">
            <v>12</v>
          </cell>
          <cell r="F72">
            <v>371326</v>
          </cell>
          <cell r="G72">
            <v>42826</v>
          </cell>
          <cell r="H72">
            <v>43190</v>
          </cell>
          <cell r="I72">
            <v>1</v>
          </cell>
          <cell r="J72">
            <v>1487561</v>
          </cell>
          <cell r="K72">
            <v>5703298</v>
          </cell>
          <cell r="L72">
            <v>147123</v>
          </cell>
          <cell r="M72">
            <v>21375710</v>
          </cell>
          <cell r="N72">
            <v>7779408</v>
          </cell>
          <cell r="O72">
            <v>37021304</v>
          </cell>
          <cell r="P72">
            <v>9153844</v>
          </cell>
          <cell r="R72">
            <v>1487561</v>
          </cell>
          <cell r="S72">
            <v>5703298</v>
          </cell>
          <cell r="T72">
            <v>147123</v>
          </cell>
          <cell r="U72">
            <v>21375710</v>
          </cell>
          <cell r="V72">
            <v>7779408</v>
          </cell>
          <cell r="X72">
            <v>36493100</v>
          </cell>
          <cell r="Y72"/>
          <cell r="Z72">
            <v>37021304</v>
          </cell>
          <cell r="AA72">
            <v>9153844</v>
          </cell>
          <cell r="AB72"/>
          <cell r="AC72">
            <v>36493100</v>
          </cell>
          <cell r="AD72">
            <v>1814380.7820169705</v>
          </cell>
          <cell r="AE72">
            <v>7208860.119394822</v>
          </cell>
          <cell r="AF72">
            <v>7337982</v>
          </cell>
          <cell r="AG72">
            <v>29155118</v>
          </cell>
          <cell r="AH72">
            <v>0</v>
          </cell>
          <cell r="AI72">
            <v>9023240.9014117923</v>
          </cell>
          <cell r="AJ72">
            <v>0</v>
          </cell>
          <cell r="AK72">
            <v>0</v>
          </cell>
          <cell r="AL72">
            <v>897237.13000000385</v>
          </cell>
          <cell r="AM72">
            <v>33038.44</v>
          </cell>
          <cell r="AN72">
            <v>0</v>
          </cell>
          <cell r="AO72">
            <v>61675.291548622961</v>
          </cell>
          <cell r="AP72">
            <v>0</v>
          </cell>
          <cell r="AQ72">
            <v>11165.75</v>
          </cell>
          <cell r="AR72">
            <v>50509.541548622961</v>
          </cell>
          <cell r="AS72"/>
          <cell r="AT72">
            <v>864198.6900000039</v>
          </cell>
          <cell r="AU72">
            <v>0</v>
          </cell>
          <cell r="AV72">
            <v>400195.43849868793</v>
          </cell>
          <cell r="AW72">
            <v>0</v>
          </cell>
          <cell r="AX72">
            <v>225392</v>
          </cell>
          <cell r="AY72">
            <v>174803.43849868793</v>
          </cell>
        </row>
        <row r="73">
          <cell r="A73" t="str">
            <v>100699690A</v>
          </cell>
          <cell r="B73" t="str">
            <v xml:space="preserve">CARNEGIE TRI-COUNTY MUNICIPAL HOSPITAL </v>
          </cell>
          <cell r="C73" t="str">
            <v>No</v>
          </cell>
          <cell r="D73">
            <v>1</v>
          </cell>
          <cell r="E73">
            <v>12</v>
          </cell>
          <cell r="F73">
            <v>371334</v>
          </cell>
          <cell r="G73">
            <v>42856</v>
          </cell>
          <cell r="H73">
            <v>43220</v>
          </cell>
          <cell r="I73">
            <v>1</v>
          </cell>
          <cell r="J73">
            <v>2794026</v>
          </cell>
          <cell r="K73">
            <v>1969237</v>
          </cell>
          <cell r="L73">
            <v>0</v>
          </cell>
          <cell r="M73">
            <v>2738440</v>
          </cell>
          <cell r="N73">
            <v>2496716</v>
          </cell>
          <cell r="O73">
            <v>9998419</v>
          </cell>
          <cell r="P73">
            <v>9637252</v>
          </cell>
          <cell r="Q73"/>
          <cell r="R73">
            <v>2794026</v>
          </cell>
          <cell r="S73">
            <v>1969237</v>
          </cell>
          <cell r="T73">
            <v>0</v>
          </cell>
          <cell r="U73">
            <v>2738440</v>
          </cell>
          <cell r="V73">
            <v>2496716</v>
          </cell>
          <cell r="W73"/>
          <cell r="X73">
            <v>9998419</v>
          </cell>
          <cell r="Y73"/>
          <cell r="Z73">
            <v>9998419</v>
          </cell>
          <cell r="AA73">
            <v>9637252</v>
          </cell>
          <cell r="AB73"/>
          <cell r="AC73">
            <v>9998419</v>
          </cell>
          <cell r="AD73">
            <v>4591202.4564359626</v>
          </cell>
          <cell r="AE73">
            <v>5046049.5435640374</v>
          </cell>
          <cell r="AF73">
            <v>4763263</v>
          </cell>
          <cell r="AG73">
            <v>5235156</v>
          </cell>
          <cell r="AH73">
            <v>0</v>
          </cell>
          <cell r="AI73">
            <v>9637252</v>
          </cell>
          <cell r="AJ73">
            <v>0</v>
          </cell>
          <cell r="AK73">
            <v>0</v>
          </cell>
          <cell r="AL73">
            <v>237301.47999999998</v>
          </cell>
          <cell r="AM73">
            <v>52340.11</v>
          </cell>
          <cell r="AN73">
            <v>0</v>
          </cell>
          <cell r="AO73">
            <v>312186.75001747505</v>
          </cell>
          <cell r="AP73">
            <v>0</v>
          </cell>
          <cell r="AQ73">
            <v>40475.75</v>
          </cell>
          <cell r="AR73">
            <v>271711.00001747505</v>
          </cell>
          <cell r="AS73"/>
          <cell r="AT73">
            <v>184961.37</v>
          </cell>
          <cell r="AU73">
            <v>0</v>
          </cell>
          <cell r="AV73">
            <v>1227043.3097291715</v>
          </cell>
          <cell r="AW73">
            <v>0</v>
          </cell>
          <cell r="AX73">
            <v>80813.25</v>
          </cell>
          <cell r="AY73">
            <v>1146230.0597291715</v>
          </cell>
        </row>
        <row r="74">
          <cell r="A74" t="str">
            <v>200259440A</v>
          </cell>
          <cell r="B74" t="str">
            <v>DRUMRIGHT REGIONAL HOSPITAL (CAH ACQUISITION CO #4 LLC)</v>
          </cell>
          <cell r="C74" t="str">
            <v>No</v>
          </cell>
          <cell r="D74">
            <v>1</v>
          </cell>
          <cell r="E74">
            <v>12</v>
          </cell>
          <cell r="F74">
            <v>371331</v>
          </cell>
          <cell r="G74">
            <v>43009</v>
          </cell>
          <cell r="H74">
            <v>43373</v>
          </cell>
          <cell r="I74">
            <v>1</v>
          </cell>
          <cell r="J74">
            <v>4545727</v>
          </cell>
          <cell r="K74">
            <v>2004683</v>
          </cell>
          <cell r="L74">
            <v>103598</v>
          </cell>
          <cell r="M74">
            <v>6586411</v>
          </cell>
          <cell r="N74">
            <v>2973809</v>
          </cell>
          <cell r="O74">
            <v>17190550</v>
          </cell>
          <cell r="P74">
            <v>9778237</v>
          </cell>
          <cell r="R74">
            <v>4545727</v>
          </cell>
          <cell r="S74">
            <v>2004683</v>
          </cell>
          <cell r="T74">
            <v>103598</v>
          </cell>
          <cell r="U74">
            <v>6586411</v>
          </cell>
          <cell r="V74">
            <v>2973809</v>
          </cell>
          <cell r="X74">
            <v>16214228</v>
          </cell>
          <cell r="Y74"/>
          <cell r="Z74">
            <v>17190550</v>
          </cell>
          <cell r="AA74">
            <v>9778237</v>
          </cell>
          <cell r="AB74"/>
          <cell r="AC74">
            <v>16214228</v>
          </cell>
          <cell r="AD74">
            <v>3784897.3548778836</v>
          </cell>
          <cell r="AE74">
            <v>5437993.3703191578</v>
          </cell>
          <cell r="AF74">
            <v>6654008</v>
          </cell>
          <cell r="AG74">
            <v>9560220</v>
          </cell>
          <cell r="AH74">
            <v>0</v>
          </cell>
          <cell r="AI74">
            <v>9222890.7251970414</v>
          </cell>
          <cell r="AJ74">
            <v>0</v>
          </cell>
          <cell r="AK74">
            <v>0</v>
          </cell>
          <cell r="AL74">
            <v>351231.71478439134</v>
          </cell>
          <cell r="AM74">
            <v>156289.85999999999</v>
          </cell>
          <cell r="AN74">
            <v>0</v>
          </cell>
          <cell r="AO74">
            <v>79358.203579262365</v>
          </cell>
          <cell r="AP74">
            <v>0</v>
          </cell>
          <cell r="AQ74">
            <v>96294</v>
          </cell>
          <cell r="AR74">
            <v>-16935.796420737635</v>
          </cell>
          <cell r="AS74"/>
          <cell r="AT74">
            <v>194941.85478439133</v>
          </cell>
          <cell r="AU74">
            <v>0</v>
          </cell>
          <cell r="AV74">
            <v>556626.06542409095</v>
          </cell>
          <cell r="AW74">
            <v>0</v>
          </cell>
          <cell r="AX74">
            <v>108296.75</v>
          </cell>
          <cell r="AY74">
            <v>448329.31542409095</v>
          </cell>
        </row>
        <row r="75">
          <cell r="A75" t="str">
            <v>200311270A</v>
          </cell>
          <cell r="B75" t="str">
            <v>FAIRFAX MEMORIAL HOSPITAL (CAH Acquisition #12)</v>
          </cell>
          <cell r="C75" t="str">
            <v>No</v>
          </cell>
          <cell r="D75">
            <v>1</v>
          </cell>
          <cell r="E75">
            <v>12</v>
          </cell>
          <cell r="F75">
            <v>371318</v>
          </cell>
          <cell r="G75">
            <v>43009</v>
          </cell>
          <cell r="H75">
            <v>43373</v>
          </cell>
          <cell r="I75">
            <v>1</v>
          </cell>
          <cell r="J75">
            <v>1881363</v>
          </cell>
          <cell r="K75">
            <v>4418023</v>
          </cell>
          <cell r="L75">
            <v>17009</v>
          </cell>
          <cell r="M75">
            <v>4998233</v>
          </cell>
          <cell r="N75">
            <v>1365032</v>
          </cell>
          <cell r="O75">
            <v>13907435</v>
          </cell>
          <cell r="P75">
            <v>5126133</v>
          </cell>
          <cell r="R75">
            <v>1881363</v>
          </cell>
          <cell r="S75">
            <v>4418023</v>
          </cell>
          <cell r="T75">
            <v>17009</v>
          </cell>
          <cell r="U75">
            <v>4998233</v>
          </cell>
          <cell r="V75">
            <v>1365032</v>
          </cell>
          <cell r="X75">
            <v>12679660</v>
          </cell>
          <cell r="Y75"/>
          <cell r="Z75">
            <v>13907435</v>
          </cell>
          <cell r="AA75">
            <v>5126133</v>
          </cell>
          <cell r="AB75"/>
          <cell r="AC75">
            <v>12679660</v>
          </cell>
          <cell r="AD75">
            <v>2328156.1877179365</v>
          </cell>
          <cell r="AE75">
            <v>2345431.9724841425</v>
          </cell>
          <cell r="AF75">
            <v>6316395</v>
          </cell>
          <cell r="AG75">
            <v>6363265</v>
          </cell>
          <cell r="AH75">
            <v>0</v>
          </cell>
          <cell r="AI75">
            <v>4673588.1602020785</v>
          </cell>
          <cell r="AJ75">
            <v>0</v>
          </cell>
          <cell r="AK75">
            <v>0</v>
          </cell>
          <cell r="AL75">
            <v>56573.51</v>
          </cell>
          <cell r="AM75">
            <v>0</v>
          </cell>
          <cell r="AN75">
            <v>0</v>
          </cell>
          <cell r="AO75">
            <v>4704.4687468996135</v>
          </cell>
          <cell r="AP75">
            <v>0</v>
          </cell>
          <cell r="AQ75">
            <v>0</v>
          </cell>
          <cell r="AR75">
            <v>4704.4687468996135</v>
          </cell>
          <cell r="AS75"/>
          <cell r="AT75">
            <v>56573.51</v>
          </cell>
          <cell r="AU75">
            <v>0</v>
          </cell>
          <cell r="AV75">
            <v>56996.016131819561</v>
          </cell>
          <cell r="AW75">
            <v>0</v>
          </cell>
          <cell r="AX75">
            <v>27991.5</v>
          </cell>
          <cell r="AY75">
            <v>29004.516131819561</v>
          </cell>
        </row>
        <row r="76">
          <cell r="A76" t="str">
            <v>200313370A</v>
          </cell>
          <cell r="B76" t="str">
            <v>HASKELL COUNTY HOSPITAL (CAH Acquisition #16)</v>
          </cell>
          <cell r="C76" t="str">
            <v>No</v>
          </cell>
          <cell r="D76">
            <v>1</v>
          </cell>
          <cell r="E76">
            <v>12</v>
          </cell>
          <cell r="F76">
            <v>371335</v>
          </cell>
          <cell r="G76">
            <v>43009</v>
          </cell>
          <cell r="H76">
            <v>43373</v>
          </cell>
          <cell r="I76">
            <v>1</v>
          </cell>
          <cell r="J76">
            <v>2840846</v>
          </cell>
          <cell r="K76">
            <v>1470205</v>
          </cell>
          <cell r="L76">
            <v>7271</v>
          </cell>
          <cell r="M76">
            <v>8216407</v>
          </cell>
          <cell r="N76">
            <v>3673191</v>
          </cell>
          <cell r="O76">
            <v>16207920</v>
          </cell>
          <cell r="P76">
            <v>6025499</v>
          </cell>
          <cell r="R76">
            <v>2840846</v>
          </cell>
          <cell r="S76">
            <v>1470205</v>
          </cell>
          <cell r="T76">
            <v>7271</v>
          </cell>
          <cell r="U76">
            <v>8216407</v>
          </cell>
          <cell r="V76">
            <v>3673191</v>
          </cell>
          <cell r="X76">
            <v>16207920</v>
          </cell>
          <cell r="Y76"/>
          <cell r="Z76">
            <v>16207920</v>
          </cell>
          <cell r="AA76">
            <v>6025499</v>
          </cell>
          <cell r="AB76"/>
          <cell r="AC76">
            <v>16207920</v>
          </cell>
          <cell r="AD76">
            <v>1605390.7529576898</v>
          </cell>
          <cell r="AE76">
            <v>4420108.2470423104</v>
          </cell>
          <cell r="AF76">
            <v>4318322</v>
          </cell>
          <cell r="AG76">
            <v>11889598</v>
          </cell>
          <cell r="AH76">
            <v>0</v>
          </cell>
          <cell r="AI76">
            <v>6025499</v>
          </cell>
          <cell r="AJ76">
            <v>0</v>
          </cell>
          <cell r="AK76">
            <v>0</v>
          </cell>
          <cell r="AL76">
            <v>68238.679999999891</v>
          </cell>
          <cell r="AM76">
            <v>5670.54</v>
          </cell>
          <cell r="AN76">
            <v>0</v>
          </cell>
          <cell r="AO76">
            <v>30881.498116429266</v>
          </cell>
          <cell r="AP76">
            <v>0</v>
          </cell>
          <cell r="AQ76">
            <v>806</v>
          </cell>
          <cell r="AR76">
            <v>30075.498116429266</v>
          </cell>
          <cell r="AS76"/>
          <cell r="AT76">
            <v>62568.139999999898</v>
          </cell>
          <cell r="AU76">
            <v>0</v>
          </cell>
          <cell r="AV76">
            <v>161493.6591620743</v>
          </cell>
          <cell r="AW76">
            <v>0</v>
          </cell>
          <cell r="AX76">
            <v>14685.25</v>
          </cell>
          <cell r="AY76">
            <v>146808.4091620743</v>
          </cell>
        </row>
        <row r="77">
          <cell r="A77" t="str">
            <v>100700460A</v>
          </cell>
          <cell r="B77" t="str">
            <v>JANE PHILLIPS NOWATA (NOWATA HEALTH CENTER)</v>
          </cell>
          <cell r="C77" t="str">
            <v>No</v>
          </cell>
          <cell r="D77">
            <v>1</v>
          </cell>
          <cell r="E77">
            <v>12</v>
          </cell>
          <cell r="F77">
            <v>371305</v>
          </cell>
          <cell r="G77">
            <v>43009</v>
          </cell>
          <cell r="H77">
            <v>43373</v>
          </cell>
          <cell r="I77">
            <v>1</v>
          </cell>
          <cell r="J77">
            <v>1069869</v>
          </cell>
          <cell r="K77">
            <v>996341</v>
          </cell>
          <cell r="L77">
            <v>10246</v>
          </cell>
          <cell r="M77">
            <v>2457954</v>
          </cell>
          <cell r="N77">
            <v>3742717</v>
          </cell>
          <cell r="O77">
            <v>8993826</v>
          </cell>
          <cell r="P77">
            <v>5030847</v>
          </cell>
          <cell r="R77">
            <v>1069869</v>
          </cell>
          <cell r="S77">
            <v>996341</v>
          </cell>
          <cell r="T77">
            <v>10246</v>
          </cell>
          <cell r="U77">
            <v>2457954</v>
          </cell>
          <cell r="V77">
            <v>3742717</v>
          </cell>
          <cell r="X77">
            <v>8277127</v>
          </cell>
          <cell r="Y77"/>
          <cell r="Z77">
            <v>8993826</v>
          </cell>
          <cell r="AA77">
            <v>5030847</v>
          </cell>
          <cell r="AB77"/>
          <cell r="AC77">
            <v>8277127</v>
          </cell>
          <cell r="AD77">
            <v>1161500.3935179533</v>
          </cell>
          <cell r="AE77">
            <v>3468449.0336300703</v>
          </cell>
          <cell r="AF77">
            <v>2076456</v>
          </cell>
          <cell r="AG77">
            <v>6200671</v>
          </cell>
          <cell r="AH77">
            <v>0</v>
          </cell>
          <cell r="AI77">
            <v>4629949.4271480236</v>
          </cell>
          <cell r="AJ77">
            <v>0</v>
          </cell>
          <cell r="AK77">
            <v>0</v>
          </cell>
          <cell r="AL77">
            <v>241649.79999999996</v>
          </cell>
          <cell r="AM77">
            <v>9382.5499999999993</v>
          </cell>
          <cell r="AN77">
            <v>0</v>
          </cell>
          <cell r="AO77">
            <v>18394.637260046704</v>
          </cell>
          <cell r="AP77">
            <v>0</v>
          </cell>
          <cell r="AQ77">
            <v>705</v>
          </cell>
          <cell r="AR77">
            <v>17689.637260046704</v>
          </cell>
          <cell r="AS77"/>
          <cell r="AT77">
            <v>232267.24999999997</v>
          </cell>
          <cell r="AU77">
            <v>0</v>
          </cell>
          <cell r="AV77">
            <v>369622.09278417338</v>
          </cell>
          <cell r="AW77">
            <v>0</v>
          </cell>
          <cell r="AX77">
            <v>171480</v>
          </cell>
          <cell r="AY77">
            <v>198142.09278417338</v>
          </cell>
        </row>
        <row r="78">
          <cell r="A78" t="str">
            <v>100774650D</v>
          </cell>
          <cell r="B78" t="str">
            <v>MARY HURLEY HOSPITAL (COAL COUNTY GENERAL HOSPITAL)</v>
          </cell>
          <cell r="C78" t="str">
            <v>No</v>
          </cell>
          <cell r="D78">
            <v>1</v>
          </cell>
          <cell r="E78">
            <v>12</v>
          </cell>
          <cell r="F78">
            <v>371319</v>
          </cell>
          <cell r="G78">
            <v>42917</v>
          </cell>
          <cell r="H78">
            <v>43281</v>
          </cell>
          <cell r="I78">
            <v>1</v>
          </cell>
          <cell r="J78">
            <v>1027250</v>
          </cell>
          <cell r="K78">
            <v>1629762</v>
          </cell>
          <cell r="L78">
            <v>3439</v>
          </cell>
          <cell r="M78">
            <v>8279566</v>
          </cell>
          <cell r="N78">
            <v>791232</v>
          </cell>
          <cell r="O78">
            <v>12923520</v>
          </cell>
          <cell r="P78">
            <v>6104990</v>
          </cell>
          <cell r="R78">
            <v>1027250</v>
          </cell>
          <cell r="S78">
            <v>1629762</v>
          </cell>
          <cell r="T78">
            <v>3439</v>
          </cell>
          <cell r="U78">
            <v>8279566</v>
          </cell>
          <cell r="V78">
            <v>791232</v>
          </cell>
          <cell r="X78">
            <v>11731249</v>
          </cell>
          <cell r="Y78"/>
          <cell r="Z78">
            <v>12923520</v>
          </cell>
          <cell r="AA78">
            <v>6104990</v>
          </cell>
          <cell r="AB78"/>
          <cell r="AC78">
            <v>11731249</v>
          </cell>
          <cell r="AD78">
            <v>1256780.4089358009</v>
          </cell>
          <cell r="AE78">
            <v>4284988.2293693973</v>
          </cell>
          <cell r="AF78">
            <v>2660451</v>
          </cell>
          <cell r="AG78">
            <v>9070798</v>
          </cell>
          <cell r="AH78">
            <v>0</v>
          </cell>
          <cell r="AI78">
            <v>5541768.6383051984</v>
          </cell>
          <cell r="AJ78">
            <v>0</v>
          </cell>
          <cell r="AK78">
            <v>0</v>
          </cell>
          <cell r="AL78">
            <v>227137.76</v>
          </cell>
          <cell r="AM78">
            <v>29176.11</v>
          </cell>
          <cell r="AN78">
            <v>0</v>
          </cell>
          <cell r="AO78">
            <v>5317.3755222579975</v>
          </cell>
          <cell r="AP78">
            <v>0</v>
          </cell>
          <cell r="AQ78">
            <v>482.5</v>
          </cell>
          <cell r="AR78">
            <v>4834.8755222579975</v>
          </cell>
          <cell r="AS78"/>
          <cell r="AT78">
            <v>197961.65</v>
          </cell>
          <cell r="AU78">
            <v>0</v>
          </cell>
          <cell r="AV78">
            <v>38352.326385113687</v>
          </cell>
          <cell r="AW78">
            <v>0</v>
          </cell>
          <cell r="AX78">
            <v>21644.25</v>
          </cell>
          <cell r="AY78">
            <v>16708.076385113687</v>
          </cell>
        </row>
        <row r="79">
          <cell r="A79" t="str">
            <v>100700920A</v>
          </cell>
          <cell r="B79" t="str">
            <v>MCCURTAIN MEMORIAL HOSPITAL</v>
          </cell>
          <cell r="C79" t="str">
            <v>No</v>
          </cell>
          <cell r="D79">
            <v>1</v>
          </cell>
          <cell r="E79">
            <v>12</v>
          </cell>
          <cell r="F79">
            <v>370048</v>
          </cell>
          <cell r="G79">
            <v>42917</v>
          </cell>
          <cell r="H79">
            <v>43281</v>
          </cell>
          <cell r="I79">
            <v>1</v>
          </cell>
          <cell r="J79">
            <v>2607179</v>
          </cell>
          <cell r="K79">
            <v>5523311</v>
          </cell>
          <cell r="L79">
            <v>1862506</v>
          </cell>
          <cell r="M79">
            <v>22314793</v>
          </cell>
          <cell r="N79">
            <v>11533968</v>
          </cell>
          <cell r="O79">
            <v>45443364</v>
          </cell>
          <cell r="P79">
            <v>13668569</v>
          </cell>
          <cell r="Q79"/>
          <cell r="R79">
            <v>2607179</v>
          </cell>
          <cell r="S79">
            <v>5523311</v>
          </cell>
          <cell r="T79">
            <v>1862506</v>
          </cell>
          <cell r="U79">
            <v>22314793</v>
          </cell>
          <cell r="V79">
            <v>11533968</v>
          </cell>
          <cell r="W79"/>
          <cell r="X79">
            <v>43841757</v>
          </cell>
          <cell r="Y79"/>
          <cell r="Z79">
            <v>45443364</v>
          </cell>
          <cell r="AA79">
            <v>13668569</v>
          </cell>
          <cell r="AB79"/>
          <cell r="AC79">
            <v>43841757</v>
          </cell>
          <cell r="AD79">
            <v>3005718.4002206349</v>
          </cell>
          <cell r="AE79">
            <v>10181115.229343694</v>
          </cell>
          <cell r="AF79">
            <v>9992996</v>
          </cell>
          <cell r="AG79">
            <v>33848761</v>
          </cell>
          <cell r="AH79">
            <v>0</v>
          </cell>
          <cell r="AI79">
            <v>13186833.62956433</v>
          </cell>
          <cell r="AJ79">
            <v>0</v>
          </cell>
          <cell r="AK79">
            <v>0</v>
          </cell>
          <cell r="AL79">
            <v>3022667.99</v>
          </cell>
          <cell r="AM79">
            <v>1021520.8200000001</v>
          </cell>
          <cell r="AN79">
            <v>0</v>
          </cell>
          <cell r="AO79">
            <v>123571.34192226134</v>
          </cell>
          <cell r="AP79">
            <v>0</v>
          </cell>
          <cell r="AQ79">
            <v>90569.25</v>
          </cell>
          <cell r="AR79">
            <v>33002.091922261345</v>
          </cell>
          <cell r="AS79"/>
          <cell r="AT79">
            <v>2001147.17</v>
          </cell>
          <cell r="AU79">
            <v>0</v>
          </cell>
          <cell r="AV79">
            <v>622245.57207121921</v>
          </cell>
          <cell r="AW79">
            <v>0</v>
          </cell>
          <cell r="AX79">
            <v>88272.75</v>
          </cell>
          <cell r="AY79">
            <v>533972.82207121921</v>
          </cell>
        </row>
        <row r="80">
          <cell r="A80" t="str">
            <v>200226190A</v>
          </cell>
          <cell r="B80" t="str">
            <v>MERCY HOSPITAL HEALDTON INC</v>
          </cell>
          <cell r="C80" t="str">
            <v>No</v>
          </cell>
          <cell r="D80">
            <v>1</v>
          </cell>
          <cell r="E80">
            <v>12</v>
          </cell>
          <cell r="F80">
            <v>371310</v>
          </cell>
          <cell r="G80">
            <v>42917</v>
          </cell>
          <cell r="H80">
            <v>43281</v>
          </cell>
          <cell r="I80">
            <v>1</v>
          </cell>
          <cell r="J80">
            <v>1603161</v>
          </cell>
          <cell r="K80">
            <v>2202242</v>
          </cell>
          <cell r="L80">
            <v>175546</v>
          </cell>
          <cell r="M80">
            <v>4596341</v>
          </cell>
          <cell r="N80">
            <v>4076840</v>
          </cell>
          <cell r="O80">
            <v>12971702</v>
          </cell>
          <cell r="P80">
            <v>6046637</v>
          </cell>
          <cell r="R80">
            <v>1603161</v>
          </cell>
          <cell r="S80">
            <v>2202242</v>
          </cell>
          <cell r="T80">
            <v>175546</v>
          </cell>
          <cell r="U80">
            <v>4596341</v>
          </cell>
          <cell r="V80">
            <v>4076840</v>
          </cell>
          <cell r="X80">
            <v>12654130</v>
          </cell>
          <cell r="Y80"/>
          <cell r="Z80">
            <v>12971702</v>
          </cell>
          <cell r="AA80">
            <v>6046637</v>
          </cell>
          <cell r="AB80"/>
          <cell r="AC80">
            <v>12654130</v>
          </cell>
          <cell r="AD80">
            <v>1855681.9697610231</v>
          </cell>
          <cell r="AE80">
            <v>4042921.8264725017</v>
          </cell>
          <cell r="AF80">
            <v>3980949</v>
          </cell>
          <cell r="AG80">
            <v>8673181</v>
          </cell>
          <cell r="AH80">
            <v>0</v>
          </cell>
          <cell r="AI80">
            <v>5898603.7962335246</v>
          </cell>
          <cell r="AJ80">
            <v>0</v>
          </cell>
          <cell r="AK80">
            <v>0</v>
          </cell>
          <cell r="AL80">
            <v>438247.36999999895</v>
          </cell>
          <cell r="AM80">
            <v>18841.79</v>
          </cell>
          <cell r="AN80">
            <v>0</v>
          </cell>
          <cell r="AO80">
            <v>18056.829767082225</v>
          </cell>
          <cell r="AP80">
            <v>0</v>
          </cell>
          <cell r="AQ80">
            <v>3709.25</v>
          </cell>
          <cell r="AR80">
            <v>14347.579767082225</v>
          </cell>
          <cell r="AS80"/>
          <cell r="AT80">
            <v>419405.57999999897</v>
          </cell>
          <cell r="AU80">
            <v>0</v>
          </cell>
          <cell r="AV80">
            <v>337828.34570535051</v>
          </cell>
          <cell r="AW80">
            <v>0</v>
          </cell>
          <cell r="AX80">
            <v>99290.5</v>
          </cell>
          <cell r="AY80">
            <v>238537.84570535051</v>
          </cell>
        </row>
        <row r="81">
          <cell r="A81" t="str">
            <v>200521810B</v>
          </cell>
          <cell r="B81" t="str">
            <v>MERCY HOSPITAL KINGFISHER, INC</v>
          </cell>
          <cell r="C81" t="str">
            <v>No</v>
          </cell>
          <cell r="D81">
            <v>1</v>
          </cell>
          <cell r="E81">
            <v>12</v>
          </cell>
          <cell r="F81">
            <v>371313</v>
          </cell>
          <cell r="G81">
            <v>42917</v>
          </cell>
          <cell r="H81">
            <v>43281</v>
          </cell>
          <cell r="I81">
            <v>1</v>
          </cell>
          <cell r="J81">
            <v>2290588</v>
          </cell>
          <cell r="K81">
            <v>3471288</v>
          </cell>
          <cell r="L81">
            <v>231323</v>
          </cell>
          <cell r="M81">
            <v>17416607</v>
          </cell>
          <cell r="N81">
            <v>5521507</v>
          </cell>
          <cell r="O81">
            <v>28931313</v>
          </cell>
          <cell r="P81">
            <v>28931313</v>
          </cell>
          <cell r="Q81"/>
          <cell r="R81">
            <v>2290588</v>
          </cell>
          <cell r="S81">
            <v>3471288</v>
          </cell>
          <cell r="T81">
            <v>231323</v>
          </cell>
          <cell r="U81">
            <v>17416607</v>
          </cell>
          <cell r="V81">
            <v>5521507</v>
          </cell>
          <cell r="W81"/>
          <cell r="X81">
            <v>28931313</v>
          </cell>
          <cell r="Y81"/>
          <cell r="Z81">
            <v>28931313</v>
          </cell>
          <cell r="AA81">
            <v>28931313</v>
          </cell>
          <cell r="AB81"/>
          <cell r="AC81">
            <v>28931313</v>
          </cell>
          <cell r="AD81">
            <v>5993199</v>
          </cell>
          <cell r="AE81">
            <v>22938114</v>
          </cell>
          <cell r="AF81">
            <v>5993199</v>
          </cell>
          <cell r="AG81">
            <v>22938114</v>
          </cell>
          <cell r="AH81">
            <v>0</v>
          </cell>
          <cell r="AI81">
            <v>28931313</v>
          </cell>
          <cell r="AJ81">
            <v>0</v>
          </cell>
          <cell r="AK81">
            <v>0</v>
          </cell>
          <cell r="AL81">
            <v>456133.52</v>
          </cell>
          <cell r="AM81">
            <v>75146.429999999993</v>
          </cell>
          <cell r="AN81">
            <v>0</v>
          </cell>
          <cell r="AO81">
            <v>43023.813623155824</v>
          </cell>
          <cell r="AP81">
            <v>0</v>
          </cell>
          <cell r="AQ81">
            <v>5890</v>
          </cell>
          <cell r="AR81">
            <v>37133.813623155824</v>
          </cell>
          <cell r="AS81"/>
          <cell r="AT81">
            <v>380987.09</v>
          </cell>
          <cell r="AU81">
            <v>0</v>
          </cell>
          <cell r="AV81">
            <v>289148.33771896001</v>
          </cell>
          <cell r="AW81">
            <v>0</v>
          </cell>
          <cell r="AX81">
            <v>104674</v>
          </cell>
          <cell r="AY81">
            <v>184474.33771896001</v>
          </cell>
        </row>
        <row r="82">
          <cell r="A82" t="str">
            <v>200425410C</v>
          </cell>
          <cell r="B82" t="str">
            <v>MERCY HOSPITAL LOGAN COUNTY (LOGAN MEDICAL CENTER)</v>
          </cell>
          <cell r="C82" t="str">
            <v>No</v>
          </cell>
          <cell r="D82">
            <v>1</v>
          </cell>
          <cell r="E82">
            <v>12</v>
          </cell>
          <cell r="F82">
            <v>371317</v>
          </cell>
          <cell r="G82">
            <v>42917</v>
          </cell>
          <cell r="H82">
            <v>43281</v>
          </cell>
          <cell r="I82">
            <v>1</v>
          </cell>
          <cell r="J82">
            <v>3762891</v>
          </cell>
          <cell r="K82">
            <v>6219404</v>
          </cell>
          <cell r="L82">
            <v>715722</v>
          </cell>
          <cell r="M82">
            <v>22444891</v>
          </cell>
          <cell r="N82">
            <v>8604947</v>
          </cell>
          <cell r="O82">
            <v>47122362</v>
          </cell>
          <cell r="P82">
            <v>47122362</v>
          </cell>
          <cell r="Q82"/>
          <cell r="R82">
            <v>3762891</v>
          </cell>
          <cell r="S82">
            <v>6219404</v>
          </cell>
          <cell r="T82">
            <v>715722</v>
          </cell>
          <cell r="U82">
            <v>22444891</v>
          </cell>
          <cell r="V82">
            <v>8604947</v>
          </cell>
          <cell r="W82"/>
          <cell r="X82">
            <v>41747855</v>
          </cell>
          <cell r="Y82"/>
          <cell r="Z82">
            <v>47122362</v>
          </cell>
          <cell r="AA82">
            <v>47122362</v>
          </cell>
          <cell r="AB82"/>
          <cell r="AC82">
            <v>41747855</v>
          </cell>
          <cell r="AD82">
            <v>10698017</v>
          </cell>
          <cell r="AE82">
            <v>31049838</v>
          </cell>
          <cell r="AF82">
            <v>10698017</v>
          </cell>
          <cell r="AG82">
            <v>31049838</v>
          </cell>
          <cell r="AH82">
            <v>0</v>
          </cell>
          <cell r="AI82">
            <v>41747855</v>
          </cell>
          <cell r="AJ82">
            <v>0</v>
          </cell>
          <cell r="AK82">
            <v>0</v>
          </cell>
          <cell r="AL82">
            <v>1078803.8500000029</v>
          </cell>
          <cell r="AM82">
            <v>179465.72</v>
          </cell>
          <cell r="AN82">
            <v>0</v>
          </cell>
          <cell r="AO82">
            <v>213210.78520659942</v>
          </cell>
          <cell r="AP82">
            <v>0</v>
          </cell>
          <cell r="AQ82">
            <v>31579.5</v>
          </cell>
          <cell r="AR82">
            <v>181631.28520659942</v>
          </cell>
          <cell r="AS82"/>
          <cell r="AT82">
            <v>899338.1300000028</v>
          </cell>
          <cell r="AU82">
            <v>0</v>
          </cell>
          <cell r="AV82">
            <v>790907.53587897867</v>
          </cell>
          <cell r="AW82">
            <v>0</v>
          </cell>
          <cell r="AX82">
            <v>219480.75</v>
          </cell>
          <cell r="AY82">
            <v>571426.78587897867</v>
          </cell>
        </row>
        <row r="83">
          <cell r="A83" t="str">
            <v>200318440B</v>
          </cell>
          <cell r="B83" t="str">
            <v>MERCY HOSPITAL TISHOMINGO (JOHNSTON MEMORIAL HOSPITAL)</v>
          </cell>
          <cell r="C83" t="str">
            <v>No</v>
          </cell>
          <cell r="D83">
            <v>1</v>
          </cell>
          <cell r="E83">
            <v>12</v>
          </cell>
          <cell r="F83">
            <v>371304</v>
          </cell>
          <cell r="G83">
            <v>42917</v>
          </cell>
          <cell r="H83">
            <v>43281</v>
          </cell>
          <cell r="I83">
            <v>1</v>
          </cell>
          <cell r="J83">
            <v>2204295</v>
          </cell>
          <cell r="K83">
            <v>2422032</v>
          </cell>
          <cell r="L83">
            <v>320876</v>
          </cell>
          <cell r="M83">
            <v>5982502</v>
          </cell>
          <cell r="N83">
            <v>4679950</v>
          </cell>
          <cell r="O83">
            <v>15609655</v>
          </cell>
          <cell r="P83">
            <v>15609655</v>
          </cell>
          <cell r="R83">
            <v>2204295</v>
          </cell>
          <cell r="S83">
            <v>2422032</v>
          </cell>
          <cell r="T83">
            <v>320876</v>
          </cell>
          <cell r="U83">
            <v>5982502</v>
          </cell>
          <cell r="V83">
            <v>4679950</v>
          </cell>
          <cell r="W83"/>
          <cell r="X83">
            <v>15609655</v>
          </cell>
          <cell r="Y83"/>
          <cell r="Z83">
            <v>15609655</v>
          </cell>
          <cell r="AA83">
            <v>15609655</v>
          </cell>
          <cell r="AB83"/>
          <cell r="AC83">
            <v>15609655</v>
          </cell>
          <cell r="AD83">
            <v>4947203</v>
          </cell>
          <cell r="AE83">
            <v>10662452</v>
          </cell>
          <cell r="AF83">
            <v>4947203</v>
          </cell>
          <cell r="AG83">
            <v>10662452</v>
          </cell>
          <cell r="AH83">
            <v>0</v>
          </cell>
          <cell r="AI83">
            <v>15609655</v>
          </cell>
          <cell r="AJ83">
            <v>0</v>
          </cell>
          <cell r="AK83">
            <v>0</v>
          </cell>
          <cell r="AL83">
            <v>737729.5567682028</v>
          </cell>
          <cell r="AM83">
            <v>92329.27</v>
          </cell>
          <cell r="AN83">
            <v>0</v>
          </cell>
          <cell r="AO83">
            <v>81086.323134688413</v>
          </cell>
          <cell r="AP83">
            <v>0</v>
          </cell>
          <cell r="AQ83">
            <v>18539.25</v>
          </cell>
          <cell r="AR83">
            <v>62547.073134688413</v>
          </cell>
          <cell r="AS83"/>
          <cell r="AT83">
            <v>645400.28676820279</v>
          </cell>
          <cell r="AU83">
            <v>0</v>
          </cell>
          <cell r="AV83">
            <v>421610.73750522983</v>
          </cell>
          <cell r="AW83">
            <v>0</v>
          </cell>
          <cell r="AX83">
            <v>148915</v>
          </cell>
          <cell r="AY83">
            <v>272695.73750522983</v>
          </cell>
        </row>
        <row r="84">
          <cell r="A84" t="str">
            <v>200490030A</v>
          </cell>
          <cell r="B84" t="str">
            <v>MERCY HOSPITAL WATONGA INC</v>
          </cell>
          <cell r="C84" t="str">
            <v>No</v>
          </cell>
          <cell r="D84">
            <v>1</v>
          </cell>
          <cell r="E84">
            <v>12</v>
          </cell>
          <cell r="F84">
            <v>371302</v>
          </cell>
          <cell r="G84">
            <v>42917</v>
          </cell>
          <cell r="H84">
            <v>43281</v>
          </cell>
          <cell r="I84">
            <v>1</v>
          </cell>
          <cell r="J84">
            <v>1654786</v>
          </cell>
          <cell r="K84">
            <v>1732732</v>
          </cell>
          <cell r="L84">
            <v>335133</v>
          </cell>
          <cell r="M84">
            <v>7598016</v>
          </cell>
          <cell r="N84">
            <v>5919947</v>
          </cell>
          <cell r="O84">
            <v>17240614</v>
          </cell>
          <cell r="P84">
            <v>6602063</v>
          </cell>
          <cell r="R84">
            <v>1654786</v>
          </cell>
          <cell r="S84">
            <v>1732732</v>
          </cell>
          <cell r="T84">
            <v>335133</v>
          </cell>
          <cell r="U84">
            <v>7598016</v>
          </cell>
          <cell r="V84">
            <v>5919947</v>
          </cell>
          <cell r="X84">
            <v>17240614</v>
          </cell>
          <cell r="Y84"/>
          <cell r="Z84">
            <v>17240614</v>
          </cell>
          <cell r="AA84">
            <v>6602063</v>
          </cell>
          <cell r="AB84"/>
          <cell r="AC84">
            <v>17240614</v>
          </cell>
          <cell r="AD84">
            <v>1425539.5097305118</v>
          </cell>
          <cell r="AE84">
            <v>5176523.4902694877</v>
          </cell>
          <cell r="AF84">
            <v>3722651</v>
          </cell>
          <cell r="AG84">
            <v>13517963</v>
          </cell>
          <cell r="AH84">
            <v>0</v>
          </cell>
          <cell r="AI84">
            <v>6602063</v>
          </cell>
          <cell r="AJ84">
            <v>0</v>
          </cell>
          <cell r="AK84">
            <v>0</v>
          </cell>
          <cell r="AL84">
            <v>470581.899999997</v>
          </cell>
          <cell r="AM84">
            <v>37465.29</v>
          </cell>
          <cell r="AN84">
            <v>0</v>
          </cell>
          <cell r="AO84">
            <v>115889.20294323588</v>
          </cell>
          <cell r="AP84">
            <v>0</v>
          </cell>
          <cell r="AQ84">
            <v>6166</v>
          </cell>
          <cell r="AR84">
            <v>109723.20294323588</v>
          </cell>
          <cell r="AS84"/>
          <cell r="AT84">
            <v>433116.60999999702</v>
          </cell>
          <cell r="AU84">
            <v>0</v>
          </cell>
          <cell r="AV84">
            <v>202131.12392161429</v>
          </cell>
          <cell r="AW84">
            <v>0</v>
          </cell>
          <cell r="AX84">
            <v>61092.75</v>
          </cell>
          <cell r="AY84">
            <v>141038.37392161429</v>
          </cell>
        </row>
        <row r="85">
          <cell r="A85" t="str">
            <v>100699360I</v>
          </cell>
          <cell r="B85" t="str">
            <v>NEWMAN MEMORIAL HSP</v>
          </cell>
          <cell r="C85" t="str">
            <v>No</v>
          </cell>
          <cell r="D85">
            <v>1</v>
          </cell>
          <cell r="E85">
            <v>12</v>
          </cell>
          <cell r="F85">
            <v>371336</v>
          </cell>
          <cell r="G85">
            <v>43101</v>
          </cell>
          <cell r="H85">
            <v>43465</v>
          </cell>
          <cell r="I85">
            <v>1</v>
          </cell>
          <cell r="J85">
            <v>784108</v>
          </cell>
          <cell r="K85">
            <v>851420</v>
          </cell>
          <cell r="L85">
            <v>21577</v>
          </cell>
          <cell r="M85">
            <v>4172377</v>
          </cell>
          <cell r="N85">
            <v>2174859</v>
          </cell>
          <cell r="O85">
            <v>8220941</v>
          </cell>
          <cell r="P85">
            <v>4686944</v>
          </cell>
          <cell r="R85">
            <v>784108</v>
          </cell>
          <cell r="S85">
            <v>851420</v>
          </cell>
          <cell r="T85">
            <v>21577</v>
          </cell>
          <cell r="U85">
            <v>4172377</v>
          </cell>
          <cell r="V85">
            <v>2174859</v>
          </cell>
          <cell r="X85">
            <v>8004341</v>
          </cell>
          <cell r="Y85"/>
          <cell r="Z85">
            <v>8220941</v>
          </cell>
          <cell r="AA85">
            <v>4686944</v>
          </cell>
          <cell r="AB85"/>
          <cell r="AC85">
            <v>8004341</v>
          </cell>
          <cell r="AD85">
            <v>944752.95919530373</v>
          </cell>
          <cell r="AE85">
            <v>3618702.4924256238</v>
          </cell>
          <cell r="AF85">
            <v>1657105</v>
          </cell>
          <cell r="AG85">
            <v>6347236</v>
          </cell>
          <cell r="AH85">
            <v>0</v>
          </cell>
          <cell r="AI85">
            <v>4563455.451620928</v>
          </cell>
          <cell r="AJ85">
            <v>0</v>
          </cell>
          <cell r="AK85">
            <v>0</v>
          </cell>
          <cell r="AL85">
            <v>116487.23</v>
          </cell>
          <cell r="AM85">
            <v>19036.330000000002</v>
          </cell>
          <cell r="AN85">
            <v>0</v>
          </cell>
          <cell r="AO85">
            <v>3139.9629219950421</v>
          </cell>
          <cell r="AP85">
            <v>0</v>
          </cell>
          <cell r="AQ85">
            <v>4899.5</v>
          </cell>
          <cell r="AR85">
            <v>-1759.5370780049579</v>
          </cell>
          <cell r="AS85"/>
          <cell r="AT85">
            <v>97450.9</v>
          </cell>
          <cell r="AU85">
            <v>0</v>
          </cell>
          <cell r="AV85">
            <v>61602.739638540559</v>
          </cell>
          <cell r="AW85">
            <v>0</v>
          </cell>
          <cell r="AX85">
            <v>56901</v>
          </cell>
          <cell r="AY85">
            <v>4701.7396385405591</v>
          </cell>
        </row>
        <row r="86">
          <cell r="A86" t="str">
            <v>200231400B</v>
          </cell>
          <cell r="B86" t="str">
            <v xml:space="preserve">PRAGUE COMMUNITY HOSPITAL (CAH ACQUISITION COMPANY #7 LLC) </v>
          </cell>
          <cell r="C86" t="str">
            <v>No</v>
          </cell>
          <cell r="D86">
            <v>1</v>
          </cell>
          <cell r="E86">
            <v>12</v>
          </cell>
          <cell r="F86">
            <v>371301</v>
          </cell>
          <cell r="G86">
            <v>43009</v>
          </cell>
          <cell r="H86">
            <v>43373</v>
          </cell>
          <cell r="I86">
            <v>1</v>
          </cell>
          <cell r="J86">
            <v>1500481</v>
          </cell>
          <cell r="K86">
            <v>2193215</v>
          </cell>
          <cell r="L86">
            <v>22065</v>
          </cell>
          <cell r="M86">
            <v>7449540</v>
          </cell>
          <cell r="N86">
            <v>2573130</v>
          </cell>
          <cell r="O86">
            <v>15044804</v>
          </cell>
          <cell r="P86">
            <v>5929844</v>
          </cell>
          <cell r="Q86"/>
          <cell r="R86">
            <v>1500481</v>
          </cell>
          <cell r="S86">
            <v>2193215</v>
          </cell>
          <cell r="T86">
            <v>22065</v>
          </cell>
          <cell r="U86">
            <v>7449540</v>
          </cell>
          <cell r="V86">
            <v>2573130</v>
          </cell>
          <cell r="W86"/>
          <cell r="X86">
            <v>13738431</v>
          </cell>
          <cell r="Y86"/>
          <cell r="Z86">
            <v>15044804</v>
          </cell>
          <cell r="AA86">
            <v>5929844</v>
          </cell>
          <cell r="AB86"/>
          <cell r="AC86">
            <v>13738431</v>
          </cell>
          <cell r="AD86">
            <v>1464551.021820158</v>
          </cell>
          <cell r="AE86">
            <v>3950391.7474418413</v>
          </cell>
          <cell r="AF86">
            <v>3715761</v>
          </cell>
          <cell r="AG86">
            <v>10022670</v>
          </cell>
          <cell r="AH86">
            <v>0</v>
          </cell>
          <cell r="AI86">
            <v>5414942.7692619991</v>
          </cell>
          <cell r="AJ86">
            <v>0</v>
          </cell>
          <cell r="AK86">
            <v>0</v>
          </cell>
          <cell r="AL86">
            <v>156962.62</v>
          </cell>
          <cell r="AM86">
            <v>10749.05</v>
          </cell>
          <cell r="AN86">
            <v>0</v>
          </cell>
          <cell r="AO86">
            <v>8322.2630054646597</v>
          </cell>
          <cell r="AP86">
            <v>0</v>
          </cell>
          <cell r="AQ86">
            <v>5157.5</v>
          </cell>
          <cell r="AR86">
            <v>3164.7630054646597</v>
          </cell>
          <cell r="AS86"/>
          <cell r="AT86">
            <v>146213.57</v>
          </cell>
          <cell r="AU86">
            <v>0</v>
          </cell>
          <cell r="AV86">
            <v>214386.440036388</v>
          </cell>
          <cell r="AW86">
            <v>0</v>
          </cell>
          <cell r="AX86">
            <v>44301.5</v>
          </cell>
          <cell r="AY86">
            <v>170084.940036388</v>
          </cell>
        </row>
        <row r="87">
          <cell r="A87" t="str">
            <v>200740630B</v>
          </cell>
          <cell r="B87" t="str">
            <v>MANGUM REGIONAL MEDICAL CENTER (QUARTZ MOUNTAIN MEDICAL CENTER)</v>
          </cell>
          <cell r="C87" t="str">
            <v>No</v>
          </cell>
          <cell r="D87">
            <v>1</v>
          </cell>
          <cell r="E87">
            <v>12</v>
          </cell>
          <cell r="F87">
            <v>371330</v>
          </cell>
          <cell r="G87">
            <v>43101</v>
          </cell>
          <cell r="H87">
            <v>43465</v>
          </cell>
          <cell r="I87">
            <v>1</v>
          </cell>
          <cell r="J87">
            <v>2479230</v>
          </cell>
          <cell r="K87">
            <v>2568302</v>
          </cell>
          <cell r="L87">
            <v>215813</v>
          </cell>
          <cell r="M87">
            <v>31920297</v>
          </cell>
          <cell r="N87">
            <v>5807319</v>
          </cell>
          <cell r="O87">
            <v>44141604</v>
          </cell>
          <cell r="P87">
            <v>12410162</v>
          </cell>
          <cell r="R87">
            <v>2479230</v>
          </cell>
          <cell r="S87">
            <v>2568302</v>
          </cell>
          <cell r="T87">
            <v>215813</v>
          </cell>
          <cell r="U87">
            <v>31920297</v>
          </cell>
          <cell r="V87">
            <v>5807319</v>
          </cell>
          <cell r="X87">
            <v>42990961</v>
          </cell>
          <cell r="Y87"/>
          <cell r="Z87">
            <v>44141604</v>
          </cell>
          <cell r="AA87">
            <v>12410162</v>
          </cell>
          <cell r="AB87"/>
          <cell r="AC87">
            <v>42990961</v>
          </cell>
          <cell r="AD87">
            <v>1479759.6415365876</v>
          </cell>
          <cell r="AE87">
            <v>10606905.594862208</v>
          </cell>
          <cell r="AF87">
            <v>5263345</v>
          </cell>
          <cell r="AG87">
            <v>37727616</v>
          </cell>
          <cell r="AH87">
            <v>0</v>
          </cell>
          <cell r="AI87">
            <v>12086665.236398796</v>
          </cell>
          <cell r="AJ87">
            <v>0</v>
          </cell>
          <cell r="AK87">
            <v>0</v>
          </cell>
          <cell r="AL87">
            <v>153477.41999999998</v>
          </cell>
          <cell r="AM87">
            <v>36946.01</v>
          </cell>
          <cell r="AN87">
            <v>0</v>
          </cell>
          <cell r="AO87">
            <v>51922.569378054817</v>
          </cell>
          <cell r="AP87">
            <v>0</v>
          </cell>
          <cell r="AQ87">
            <v>17255</v>
          </cell>
          <cell r="AR87">
            <v>34667.569378054817</v>
          </cell>
          <cell r="AS87"/>
          <cell r="AT87">
            <v>116531.40999999999</v>
          </cell>
          <cell r="AU87">
            <v>0</v>
          </cell>
          <cell r="AV87">
            <v>96195.277875554864</v>
          </cell>
          <cell r="AW87">
            <v>0</v>
          </cell>
          <cell r="AX87">
            <v>61526.25</v>
          </cell>
          <cell r="AY87">
            <v>34669.027875554864</v>
          </cell>
        </row>
        <row r="88">
          <cell r="A88" t="str">
            <v>100699550A</v>
          </cell>
          <cell r="B88" t="str">
            <v>ST JOHN SAPULPA INC</v>
          </cell>
          <cell r="C88" t="str">
            <v>No</v>
          </cell>
          <cell r="D88">
            <v>1</v>
          </cell>
          <cell r="E88">
            <v>12</v>
          </cell>
          <cell r="F88">
            <v>371312</v>
          </cell>
          <cell r="G88">
            <v>43009</v>
          </cell>
          <cell r="H88">
            <v>43373</v>
          </cell>
          <cell r="I88">
            <v>1</v>
          </cell>
          <cell r="J88">
            <v>6392314</v>
          </cell>
          <cell r="K88">
            <v>8782045</v>
          </cell>
          <cell r="L88">
            <v>385407</v>
          </cell>
          <cell r="M88">
            <v>36268047</v>
          </cell>
          <cell r="N88">
            <v>27685970</v>
          </cell>
          <cell r="O88">
            <v>84539956</v>
          </cell>
          <cell r="P88">
            <v>19801475</v>
          </cell>
          <cell r="R88">
            <v>6392314</v>
          </cell>
          <cell r="S88">
            <v>8782045</v>
          </cell>
          <cell r="T88">
            <v>385407</v>
          </cell>
          <cell r="U88">
            <v>36268047</v>
          </cell>
          <cell r="V88">
            <v>27685970</v>
          </cell>
          <cell r="X88">
            <v>79513783</v>
          </cell>
          <cell r="Y88"/>
          <cell r="Z88">
            <v>84539956</v>
          </cell>
          <cell r="AA88">
            <v>19801475</v>
          </cell>
          <cell r="AB88"/>
          <cell r="AC88">
            <v>79513783</v>
          </cell>
          <cell r="AD88">
            <v>3644505.2970556314</v>
          </cell>
          <cell r="AE88">
            <v>14979708.160423871</v>
          </cell>
          <cell r="AF88">
            <v>15559766</v>
          </cell>
          <cell r="AG88">
            <v>63954017</v>
          </cell>
          <cell r="AH88">
            <v>0</v>
          </cell>
          <cell r="AI88">
            <v>18624213.457479503</v>
          </cell>
          <cell r="AJ88">
            <v>0</v>
          </cell>
          <cell r="AK88">
            <v>0</v>
          </cell>
          <cell r="AL88">
            <v>2074846.9429985026</v>
          </cell>
          <cell r="AM88">
            <v>99729.99</v>
          </cell>
          <cell r="AN88">
            <v>0</v>
          </cell>
          <cell r="AO88">
            <v>63108.571068116362</v>
          </cell>
          <cell r="AP88">
            <v>0</v>
          </cell>
          <cell r="AQ88">
            <v>9542.5</v>
          </cell>
          <cell r="AR88">
            <v>53566.071068116362</v>
          </cell>
          <cell r="AS88"/>
          <cell r="AT88">
            <v>1975116.9529985026</v>
          </cell>
          <cell r="AU88">
            <v>0</v>
          </cell>
          <cell r="AV88">
            <v>554255.18626470328</v>
          </cell>
          <cell r="AW88">
            <v>0</v>
          </cell>
          <cell r="AX88">
            <v>262586.25</v>
          </cell>
          <cell r="AY88">
            <v>291668.93626470328</v>
          </cell>
        </row>
        <row r="89">
          <cell r="A89" t="str">
            <v>200125010B</v>
          </cell>
          <cell r="B89" t="str">
            <v>STROUD REGIONAL MEDICAL CENTER</v>
          </cell>
          <cell r="C89" t="str">
            <v>No</v>
          </cell>
          <cell r="D89">
            <v>1</v>
          </cell>
          <cell r="E89">
            <v>12</v>
          </cell>
          <cell r="F89">
            <v>371316</v>
          </cell>
          <cell r="G89">
            <v>43009</v>
          </cell>
          <cell r="H89">
            <v>43373</v>
          </cell>
          <cell r="I89">
            <v>1</v>
          </cell>
          <cell r="J89">
            <v>5875270</v>
          </cell>
          <cell r="K89">
            <v>21208588</v>
          </cell>
          <cell r="L89">
            <v>939793</v>
          </cell>
          <cell r="M89">
            <v>6104548</v>
          </cell>
          <cell r="N89">
            <v>2299784</v>
          </cell>
          <cell r="O89">
            <v>37234983</v>
          </cell>
          <cell r="P89">
            <v>30780915</v>
          </cell>
          <cell r="R89">
            <v>5875270</v>
          </cell>
          <cell r="S89">
            <v>21208588</v>
          </cell>
          <cell r="T89">
            <v>939793</v>
          </cell>
          <cell r="U89">
            <v>6104548</v>
          </cell>
          <cell r="V89">
            <v>2299784</v>
          </cell>
          <cell r="X89">
            <v>36427983</v>
          </cell>
          <cell r="Y89"/>
          <cell r="Z89">
            <v>37234983</v>
          </cell>
          <cell r="AA89">
            <v>30780915</v>
          </cell>
          <cell r="AB89"/>
          <cell r="AC89">
            <v>36427983</v>
          </cell>
          <cell r="AD89">
            <v>23166214.938802712</v>
          </cell>
          <cell r="AE89">
            <v>6947580.1539584426</v>
          </cell>
          <cell r="AF89">
            <v>28023651</v>
          </cell>
          <cell r="AG89">
            <v>8404332</v>
          </cell>
          <cell r="AH89">
            <v>0</v>
          </cell>
          <cell r="AI89">
            <v>30113795.092761151</v>
          </cell>
          <cell r="AJ89">
            <v>0</v>
          </cell>
          <cell r="AK89">
            <v>0</v>
          </cell>
          <cell r="AL89">
            <v>510001.65849846858</v>
          </cell>
          <cell r="AM89">
            <v>29231.94</v>
          </cell>
          <cell r="AN89">
            <v>0</v>
          </cell>
          <cell r="AO89">
            <v>171261.35536620553</v>
          </cell>
          <cell r="AP89">
            <v>0</v>
          </cell>
          <cell r="AQ89">
            <v>20211.5</v>
          </cell>
          <cell r="AR89">
            <v>151049.85536620553</v>
          </cell>
          <cell r="AS89"/>
          <cell r="AT89">
            <v>480769.71849846857</v>
          </cell>
          <cell r="AU89">
            <v>0</v>
          </cell>
          <cell r="AV89">
            <v>1270808.2961285433</v>
          </cell>
          <cell r="AW89">
            <v>0</v>
          </cell>
          <cell r="AX89">
            <v>362303.75</v>
          </cell>
          <cell r="AY89">
            <v>908504.54612854333</v>
          </cell>
        </row>
        <row r="90">
          <cell r="A90" t="str">
            <v>200125200B</v>
          </cell>
          <cell r="B90" t="str">
            <v>THE PHYSICIANS HOSPITAL IN ANADARKO</v>
          </cell>
          <cell r="C90" t="str">
            <v>No</v>
          </cell>
          <cell r="D90">
            <v>1</v>
          </cell>
          <cell r="E90">
            <v>12</v>
          </cell>
          <cell r="F90">
            <v>371314</v>
          </cell>
          <cell r="G90">
            <v>43009</v>
          </cell>
          <cell r="H90">
            <v>43373</v>
          </cell>
          <cell r="I90">
            <v>1</v>
          </cell>
          <cell r="J90">
            <v>4514097</v>
          </cell>
          <cell r="K90">
            <v>13156841</v>
          </cell>
          <cell r="L90">
            <v>733395</v>
          </cell>
          <cell r="M90">
            <v>21330225</v>
          </cell>
          <cell r="N90">
            <v>4665375</v>
          </cell>
          <cell r="O90">
            <v>44725733</v>
          </cell>
          <cell r="P90">
            <v>34538514</v>
          </cell>
          <cell r="R90">
            <v>4514097</v>
          </cell>
          <cell r="S90">
            <v>13156841</v>
          </cell>
          <cell r="T90">
            <v>733395</v>
          </cell>
          <cell r="U90">
            <v>21330225</v>
          </cell>
          <cell r="V90">
            <v>4665375</v>
          </cell>
          <cell r="X90">
            <v>44399933</v>
          </cell>
          <cell r="Y90"/>
          <cell r="Z90">
            <v>44725733</v>
          </cell>
          <cell r="AA90">
            <v>34538514</v>
          </cell>
          <cell r="AB90"/>
          <cell r="AC90">
            <v>44399933</v>
          </cell>
          <cell r="AD90">
            <v>14212362.108881749</v>
          </cell>
          <cell r="AE90">
            <v>20074559.639713451</v>
          </cell>
          <cell r="AF90">
            <v>18404333</v>
          </cell>
          <cell r="AG90">
            <v>25995600</v>
          </cell>
          <cell r="AH90">
            <v>0</v>
          </cell>
          <cell r="AI90">
            <v>34286921.7485952</v>
          </cell>
          <cell r="AJ90">
            <v>0</v>
          </cell>
          <cell r="AK90">
            <v>0</v>
          </cell>
          <cell r="AL90">
            <v>711515.24373997212</v>
          </cell>
          <cell r="AM90">
            <v>21555.439999999999</v>
          </cell>
          <cell r="AN90">
            <v>0</v>
          </cell>
          <cell r="AO90">
            <v>395414.00790086651</v>
          </cell>
          <cell r="AP90">
            <v>0</v>
          </cell>
          <cell r="AQ90">
            <v>14263.25</v>
          </cell>
          <cell r="AR90">
            <v>381150.75790086651</v>
          </cell>
          <cell r="AS90"/>
          <cell r="AT90">
            <v>689959.80373997218</v>
          </cell>
          <cell r="AU90">
            <v>0</v>
          </cell>
          <cell r="AV90">
            <v>3052372.7082841261</v>
          </cell>
          <cell r="AW90">
            <v>0</v>
          </cell>
          <cell r="AX90">
            <v>725151</v>
          </cell>
          <cell r="AY90">
            <v>2327221.7082841261</v>
          </cell>
        </row>
        <row r="91">
          <cell r="A91"/>
          <cell r="B91"/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R91"/>
          <cell r="Y91"/>
          <cell r="AB91"/>
          <cell r="AJ91"/>
          <cell r="AK91"/>
          <cell r="AL91"/>
          <cell r="AM91"/>
          <cell r="AN91"/>
          <cell r="AO91"/>
          <cell r="AP91"/>
          <cell r="AQ91"/>
          <cell r="AR91"/>
          <cell r="AS91"/>
          <cell r="AT91"/>
          <cell r="AU91"/>
          <cell r="AV91"/>
          <cell r="AW91"/>
          <cell r="AX91"/>
          <cell r="AY91"/>
        </row>
        <row r="92">
          <cell r="A92"/>
          <cell r="B92" t="str">
            <v>Private Excluded</v>
          </cell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  <cell r="AN92"/>
          <cell r="AO92"/>
          <cell r="AP92"/>
          <cell r="AQ92"/>
          <cell r="AR92"/>
          <cell r="AS92"/>
          <cell r="AT92"/>
          <cell r="AU92"/>
          <cell r="AV92"/>
          <cell r="AW92"/>
          <cell r="AX92"/>
          <cell r="AY92"/>
        </row>
        <row r="93">
          <cell r="A93" t="str">
            <v>200080160A</v>
          </cell>
          <cell r="B93" t="str">
            <v>CHG CORNERSTONE HOSPITAL OF OKLAHOMA - SHAWNEE (SOLARA HOSPITAL SHAWNEE LLC)</v>
          </cell>
          <cell r="C93" t="str">
            <v>Yes</v>
          </cell>
          <cell r="D93">
            <v>1</v>
          </cell>
          <cell r="E93">
            <v>12</v>
          </cell>
          <cell r="F93">
            <v>372019</v>
          </cell>
          <cell r="G93">
            <v>42979</v>
          </cell>
          <cell r="H93">
            <v>43343</v>
          </cell>
          <cell r="I93">
            <v>1</v>
          </cell>
          <cell r="J93">
            <v>28016406</v>
          </cell>
          <cell r="K93">
            <v>42509961</v>
          </cell>
          <cell r="L93">
            <v>0</v>
          </cell>
          <cell r="M93">
            <v>0</v>
          </cell>
          <cell r="N93">
            <v>0</v>
          </cell>
          <cell r="O93">
            <v>70526367</v>
          </cell>
          <cell r="P93">
            <v>12354346</v>
          </cell>
          <cell r="R93">
            <v>28016406</v>
          </cell>
          <cell r="S93">
            <v>42509961</v>
          </cell>
          <cell r="T93">
            <v>0</v>
          </cell>
          <cell r="U93">
            <v>0</v>
          </cell>
          <cell r="V93">
            <v>0</v>
          </cell>
          <cell r="X93">
            <v>70526367</v>
          </cell>
          <cell r="Y93"/>
          <cell r="Z93">
            <v>70526367</v>
          </cell>
          <cell r="AA93">
            <v>12354346</v>
          </cell>
          <cell r="AB93"/>
          <cell r="AC93">
            <v>70526367</v>
          </cell>
          <cell r="AD93">
            <v>12354346</v>
          </cell>
          <cell r="AE93">
            <v>0</v>
          </cell>
          <cell r="AF93">
            <v>70526367</v>
          </cell>
          <cell r="AG93">
            <v>0</v>
          </cell>
          <cell r="AH93">
            <v>0</v>
          </cell>
          <cell r="AI93">
            <v>12354346</v>
          </cell>
          <cell r="AJ93">
            <v>0</v>
          </cell>
          <cell r="AK93">
            <v>0</v>
          </cell>
          <cell r="AL93">
            <v>532634.21912499995</v>
          </cell>
          <cell r="AM93">
            <v>532634.21912499995</v>
          </cell>
          <cell r="AN93">
            <v>0</v>
          </cell>
          <cell r="AO93">
            <v>-172352.16590548161</v>
          </cell>
          <cell r="AP93">
            <v>0</v>
          </cell>
          <cell r="AQ93">
            <v>0</v>
          </cell>
          <cell r="AR93">
            <v>-172352.16590548161</v>
          </cell>
          <cell r="AS93"/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</row>
        <row r="94">
          <cell r="A94" t="str">
            <v>100746230B</v>
          </cell>
          <cell r="B94" t="str">
            <v>COMMUNITY HOSPITAL</v>
          </cell>
          <cell r="C94" t="str">
            <v>Yes</v>
          </cell>
          <cell r="D94">
            <v>1</v>
          </cell>
          <cell r="E94">
            <v>12</v>
          </cell>
          <cell r="F94">
            <v>370203</v>
          </cell>
          <cell r="G94">
            <v>43101</v>
          </cell>
          <cell r="H94">
            <v>43465</v>
          </cell>
          <cell r="I94">
            <v>1</v>
          </cell>
          <cell r="J94">
            <v>10188634</v>
          </cell>
          <cell r="K94">
            <v>154035633</v>
          </cell>
          <cell r="L94">
            <v>0</v>
          </cell>
          <cell r="M94">
            <v>399010082</v>
          </cell>
          <cell r="N94">
            <v>15989899</v>
          </cell>
          <cell r="O94">
            <v>579224248</v>
          </cell>
          <cell r="P94">
            <v>149713791</v>
          </cell>
          <cell r="R94">
            <v>10188634</v>
          </cell>
          <cell r="S94">
            <v>154035633</v>
          </cell>
          <cell r="T94">
            <v>0</v>
          </cell>
          <cell r="U94">
            <v>399010082</v>
          </cell>
          <cell r="V94">
            <v>15989899</v>
          </cell>
          <cell r="X94">
            <v>579224248</v>
          </cell>
          <cell r="Y94"/>
          <cell r="Z94">
            <v>579224248</v>
          </cell>
          <cell r="AA94">
            <v>149713791</v>
          </cell>
          <cell r="AB94"/>
          <cell r="AC94">
            <v>579224248</v>
          </cell>
          <cell r="AD94">
            <v>42447528.175246894</v>
          </cell>
          <cell r="AE94">
            <v>107266262.82475311</v>
          </cell>
          <cell r="AF94">
            <v>164224267</v>
          </cell>
          <cell r="AG94">
            <v>414999981</v>
          </cell>
          <cell r="AH94">
            <v>0</v>
          </cell>
          <cell r="AI94">
            <v>149713791</v>
          </cell>
          <cell r="AJ94">
            <v>0</v>
          </cell>
          <cell r="AK94">
            <v>0</v>
          </cell>
          <cell r="AL94">
            <v>2943660.6784297447</v>
          </cell>
          <cell r="AM94">
            <v>302854.74249999999</v>
          </cell>
          <cell r="AN94">
            <v>0</v>
          </cell>
          <cell r="AO94">
            <v>189212.15802524472</v>
          </cell>
          <cell r="AP94">
            <v>0</v>
          </cell>
          <cell r="AQ94">
            <v>0</v>
          </cell>
          <cell r="AR94">
            <v>189212.15802524472</v>
          </cell>
          <cell r="AS94"/>
          <cell r="AT94">
            <v>2640805.9359297445</v>
          </cell>
          <cell r="AU94">
            <v>0</v>
          </cell>
          <cell r="AV94">
            <v>819998.57388542336</v>
          </cell>
          <cell r="AW94">
            <v>0</v>
          </cell>
          <cell r="AX94">
            <v>0</v>
          </cell>
          <cell r="AY94">
            <v>819998.57388542336</v>
          </cell>
        </row>
        <row r="95">
          <cell r="A95" t="str">
            <v>200119790A</v>
          </cell>
          <cell r="B95" t="str">
            <v>CORNERSTONE HOSPITAL OF OKLAHOMA - MUSKOGEE</v>
          </cell>
          <cell r="C95" t="str">
            <v>Yes</v>
          </cell>
          <cell r="D95">
            <v>1</v>
          </cell>
          <cell r="E95">
            <v>12</v>
          </cell>
          <cell r="F95">
            <v>372022</v>
          </cell>
          <cell r="G95">
            <v>42917</v>
          </cell>
          <cell r="H95">
            <v>43281</v>
          </cell>
          <cell r="I95">
            <v>1</v>
          </cell>
          <cell r="J95">
            <v>73297535</v>
          </cell>
          <cell r="K95">
            <v>115545278</v>
          </cell>
          <cell r="L95">
            <v>0</v>
          </cell>
          <cell r="M95">
            <v>160333</v>
          </cell>
          <cell r="N95">
            <v>0</v>
          </cell>
          <cell r="O95">
            <v>189003146</v>
          </cell>
          <cell r="P95">
            <v>29460430</v>
          </cell>
          <cell r="R95">
            <v>73297535</v>
          </cell>
          <cell r="S95">
            <v>115545278</v>
          </cell>
          <cell r="T95">
            <v>0</v>
          </cell>
          <cell r="U95">
            <v>160333</v>
          </cell>
          <cell r="V95">
            <v>0</v>
          </cell>
          <cell r="X95">
            <v>189003146</v>
          </cell>
          <cell r="Y95"/>
          <cell r="Z95">
            <v>189003146</v>
          </cell>
          <cell r="AA95">
            <v>29460430</v>
          </cell>
          <cell r="AB95"/>
          <cell r="AC95">
            <v>189003146</v>
          </cell>
          <cell r="AD95">
            <v>29435438.462963942</v>
          </cell>
          <cell r="AE95">
            <v>24991.537036055473</v>
          </cell>
          <cell r="AF95">
            <v>188842813</v>
          </cell>
          <cell r="AG95">
            <v>160333</v>
          </cell>
          <cell r="AH95">
            <v>0</v>
          </cell>
          <cell r="AI95">
            <v>29460430</v>
          </cell>
          <cell r="AJ95">
            <v>0</v>
          </cell>
          <cell r="AK95">
            <v>0</v>
          </cell>
          <cell r="AL95">
            <v>2794978.7028749995</v>
          </cell>
          <cell r="AM95">
            <v>2794978.7028749995</v>
          </cell>
          <cell r="AN95">
            <v>0</v>
          </cell>
          <cell r="AO95">
            <v>-503977.62082827301</v>
          </cell>
          <cell r="AP95">
            <v>0</v>
          </cell>
          <cell r="AQ95">
            <v>0</v>
          </cell>
          <cell r="AR95">
            <v>-503977.62082827301</v>
          </cell>
          <cell r="AS95"/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</row>
        <row r="96">
          <cell r="A96" t="str">
            <v>200786710A</v>
          </cell>
          <cell r="B96" t="str">
            <v>INSPIRE SPECIALTY HOSPITAL</v>
          </cell>
          <cell r="C96" t="str">
            <v>Yes</v>
          </cell>
          <cell r="D96">
            <v>1</v>
          </cell>
          <cell r="E96">
            <v>12</v>
          </cell>
          <cell r="F96">
            <v>372012</v>
          </cell>
          <cell r="G96">
            <v>43101</v>
          </cell>
          <cell r="H96">
            <v>43465</v>
          </cell>
          <cell r="I96">
            <v>1</v>
          </cell>
          <cell r="J96">
            <v>6504400</v>
          </cell>
          <cell r="K96">
            <v>11416627</v>
          </cell>
          <cell r="L96">
            <v>0</v>
          </cell>
          <cell r="M96">
            <v>27964</v>
          </cell>
          <cell r="N96">
            <v>0</v>
          </cell>
          <cell r="O96">
            <v>17948991</v>
          </cell>
          <cell r="P96">
            <v>6445850</v>
          </cell>
          <cell r="R96">
            <v>6504400</v>
          </cell>
          <cell r="S96">
            <v>11416627</v>
          </cell>
          <cell r="T96">
            <v>0</v>
          </cell>
          <cell r="U96">
            <v>27964</v>
          </cell>
          <cell r="V96">
            <v>0</v>
          </cell>
          <cell r="X96">
            <v>17948991</v>
          </cell>
          <cell r="Y96"/>
          <cell r="Z96">
            <v>17948991</v>
          </cell>
          <cell r="AA96">
            <v>6445850</v>
          </cell>
          <cell r="AB96"/>
          <cell r="AC96">
            <v>17948991</v>
          </cell>
          <cell r="AD96">
            <v>6435807.555307705</v>
          </cell>
          <cell r="AE96">
            <v>10042.444692294959</v>
          </cell>
          <cell r="AF96">
            <v>17921027</v>
          </cell>
          <cell r="AG96">
            <v>27964</v>
          </cell>
          <cell r="AH96">
            <v>0</v>
          </cell>
          <cell r="AI96">
            <v>6445850</v>
          </cell>
          <cell r="AJ96">
            <v>0</v>
          </cell>
          <cell r="AK96">
            <v>0</v>
          </cell>
          <cell r="AL96">
            <v>923345.90212499991</v>
          </cell>
          <cell r="AM96">
            <v>923345.90212499991</v>
          </cell>
          <cell r="AN96">
            <v>0</v>
          </cell>
          <cell r="AO96">
            <v>-152229.18418992817</v>
          </cell>
          <cell r="AP96">
            <v>0</v>
          </cell>
          <cell r="AQ96">
            <v>0</v>
          </cell>
          <cell r="AR96">
            <v>-152229.18418992817</v>
          </cell>
          <cell r="AS96"/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</row>
        <row r="97">
          <cell r="A97" t="str">
            <v>100745350B</v>
          </cell>
          <cell r="B97" t="str">
            <v>LAKESIDE WOMENS CENTER OF</v>
          </cell>
          <cell r="C97" t="str">
            <v>Yes</v>
          </cell>
          <cell r="D97">
            <v>1</v>
          </cell>
          <cell r="E97">
            <v>12</v>
          </cell>
          <cell r="F97">
            <v>370199</v>
          </cell>
          <cell r="G97">
            <v>42917</v>
          </cell>
          <cell r="H97">
            <v>43281</v>
          </cell>
          <cell r="I97">
            <v>1</v>
          </cell>
          <cell r="J97">
            <v>17906519</v>
          </cell>
          <cell r="K97">
            <v>20401480</v>
          </cell>
          <cell r="L97">
            <v>3958</v>
          </cell>
          <cell r="M97">
            <v>73542818</v>
          </cell>
          <cell r="N97">
            <v>53588</v>
          </cell>
          <cell r="O97">
            <v>114574589</v>
          </cell>
          <cell r="P97">
            <v>28787794</v>
          </cell>
          <cell r="R97">
            <v>17906519</v>
          </cell>
          <cell r="S97">
            <v>20401480</v>
          </cell>
          <cell r="T97">
            <v>3958</v>
          </cell>
          <cell r="U97">
            <v>73542818</v>
          </cell>
          <cell r="V97">
            <v>53588</v>
          </cell>
          <cell r="X97">
            <v>111908363</v>
          </cell>
          <cell r="Y97"/>
          <cell r="Z97">
            <v>114574589</v>
          </cell>
          <cell r="AA97">
            <v>28787794</v>
          </cell>
          <cell r="AB97"/>
          <cell r="AC97">
            <v>111908363</v>
          </cell>
          <cell r="AD97">
            <v>9626189.6767777875</v>
          </cell>
          <cell r="AE97">
            <v>18491693.433596905</v>
          </cell>
          <cell r="AF97">
            <v>38311957</v>
          </cell>
          <cell r="AG97">
            <v>73596406</v>
          </cell>
          <cell r="AH97">
            <v>0</v>
          </cell>
          <cell r="AI97">
            <v>28117883.110374693</v>
          </cell>
          <cell r="AJ97">
            <v>0</v>
          </cell>
          <cell r="AK97">
            <v>0</v>
          </cell>
          <cell r="AL97">
            <v>1657669.8537500009</v>
          </cell>
          <cell r="AM97">
            <v>1325269.9537499999</v>
          </cell>
          <cell r="AN97">
            <v>0</v>
          </cell>
          <cell r="AO97">
            <v>8821878.3936065026</v>
          </cell>
          <cell r="AP97">
            <v>0</v>
          </cell>
          <cell r="AQ97">
            <v>0</v>
          </cell>
          <cell r="AR97">
            <v>8821878.3936065026</v>
          </cell>
          <cell r="AS97"/>
          <cell r="AT97">
            <v>332399.90000000101</v>
          </cell>
          <cell r="AU97">
            <v>0</v>
          </cell>
          <cell r="AV97">
            <v>115326.72576981122</v>
          </cell>
          <cell r="AW97">
            <v>0</v>
          </cell>
          <cell r="AX97">
            <v>0</v>
          </cell>
          <cell r="AY97">
            <v>115326.72576981122</v>
          </cell>
        </row>
        <row r="98">
          <cell r="A98" t="str">
            <v>200347120A</v>
          </cell>
          <cell r="B98" t="str">
            <v>LTAC HOSPITAL OF EDMOND, LLC</v>
          </cell>
          <cell r="C98" t="str">
            <v>Yes</v>
          </cell>
          <cell r="D98">
            <v>1</v>
          </cell>
          <cell r="E98">
            <v>12</v>
          </cell>
          <cell r="F98">
            <v>372005</v>
          </cell>
          <cell r="G98">
            <v>42887</v>
          </cell>
          <cell r="H98">
            <v>43251</v>
          </cell>
          <cell r="I98">
            <v>1</v>
          </cell>
          <cell r="J98">
            <v>10785395</v>
          </cell>
          <cell r="K98">
            <v>19022102</v>
          </cell>
          <cell r="L98">
            <v>0</v>
          </cell>
          <cell r="M98">
            <v>0</v>
          </cell>
          <cell r="N98">
            <v>0</v>
          </cell>
          <cell r="O98">
            <v>29987804</v>
          </cell>
          <cell r="P98">
            <v>12205763</v>
          </cell>
          <cell r="R98">
            <v>10785395</v>
          </cell>
          <cell r="S98">
            <v>19022102</v>
          </cell>
          <cell r="T98">
            <v>0</v>
          </cell>
          <cell r="U98">
            <v>0</v>
          </cell>
          <cell r="V98">
            <v>0</v>
          </cell>
          <cell r="X98">
            <v>29807497</v>
          </cell>
          <cell r="Y98"/>
          <cell r="Z98">
            <v>29987804</v>
          </cell>
          <cell r="AA98">
            <v>12205763</v>
          </cell>
          <cell r="AB98"/>
          <cell r="AC98">
            <v>29807497</v>
          </cell>
          <cell r="AD98">
            <v>12132373.681154212</v>
          </cell>
          <cell r="AE98">
            <v>0</v>
          </cell>
          <cell r="AF98">
            <v>29807497</v>
          </cell>
          <cell r="AG98">
            <v>0</v>
          </cell>
          <cell r="AH98">
            <v>0</v>
          </cell>
          <cell r="AI98">
            <v>12132373.681154212</v>
          </cell>
          <cell r="AJ98">
            <v>0</v>
          </cell>
          <cell r="AK98">
            <v>0</v>
          </cell>
          <cell r="AL98">
            <v>539162.60849999997</v>
          </cell>
          <cell r="AM98">
            <v>539162.60849999997</v>
          </cell>
          <cell r="AN98">
            <v>0</v>
          </cell>
          <cell r="AO98">
            <v>-61812.704878575445</v>
          </cell>
          <cell r="AP98">
            <v>0</v>
          </cell>
          <cell r="AQ98">
            <v>0</v>
          </cell>
          <cell r="AR98">
            <v>-61812.704878575445</v>
          </cell>
          <cell r="AS98"/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</row>
        <row r="99">
          <cell r="A99" t="str">
            <v>200069370A</v>
          </cell>
          <cell r="B99" t="str">
            <v>MCBRIDE CLINIC ORTHOPEDIC HOSPITAL</v>
          </cell>
          <cell r="C99" t="str">
            <v>Yes</v>
          </cell>
          <cell r="D99">
            <v>1</v>
          </cell>
          <cell r="E99">
            <v>12</v>
          </cell>
          <cell r="F99">
            <v>370222</v>
          </cell>
          <cell r="G99">
            <v>43101</v>
          </cell>
          <cell r="H99">
            <v>43465</v>
          </cell>
          <cell r="I99">
            <v>1</v>
          </cell>
          <cell r="J99">
            <v>10433807</v>
          </cell>
          <cell r="K99">
            <v>121630652</v>
          </cell>
          <cell r="L99">
            <v>216616</v>
          </cell>
          <cell r="M99">
            <v>77908571</v>
          </cell>
          <cell r="N99">
            <v>174656356</v>
          </cell>
          <cell r="O99">
            <v>387711079</v>
          </cell>
          <cell r="P99">
            <v>143126087</v>
          </cell>
          <cell r="R99">
            <v>10433807</v>
          </cell>
          <cell r="S99">
            <v>121630652</v>
          </cell>
          <cell r="T99">
            <v>216616</v>
          </cell>
          <cell r="U99">
            <v>77908571</v>
          </cell>
          <cell r="V99">
            <v>174656356</v>
          </cell>
          <cell r="X99">
            <v>384846002</v>
          </cell>
          <cell r="Y99"/>
          <cell r="Z99">
            <v>387711079</v>
          </cell>
          <cell r="AA99">
            <v>143126087</v>
          </cell>
          <cell r="AB99"/>
          <cell r="AC99">
            <v>384846002</v>
          </cell>
          <cell r="AD99">
            <v>48832426.191523723</v>
          </cell>
          <cell r="AE99">
            <v>93235998.847870559</v>
          </cell>
          <cell r="AF99">
            <v>132281075</v>
          </cell>
          <cell r="AG99">
            <v>252564927</v>
          </cell>
          <cell r="AH99">
            <v>0</v>
          </cell>
          <cell r="AI99">
            <v>142068425.03939429</v>
          </cell>
          <cell r="AJ99">
            <v>0</v>
          </cell>
          <cell r="AK99">
            <v>0</v>
          </cell>
          <cell r="AL99">
            <v>1003994.31125</v>
          </cell>
          <cell r="AM99">
            <v>250808.81124999997</v>
          </cell>
          <cell r="AN99">
            <v>0</v>
          </cell>
          <cell r="AO99">
            <v>87827.194657900778</v>
          </cell>
          <cell r="AP99">
            <v>0</v>
          </cell>
          <cell r="AQ99">
            <v>0</v>
          </cell>
          <cell r="AR99">
            <v>87827.194657900778</v>
          </cell>
          <cell r="AS99"/>
          <cell r="AT99">
            <v>753185.5</v>
          </cell>
          <cell r="AU99">
            <v>0</v>
          </cell>
          <cell r="AV99">
            <v>165988.42846240246</v>
          </cell>
          <cell r="AW99">
            <v>0</v>
          </cell>
          <cell r="AX99">
            <v>0</v>
          </cell>
          <cell r="AY99">
            <v>165988.42846240246</v>
          </cell>
        </row>
        <row r="100">
          <cell r="A100" t="str">
            <v>200035670C</v>
          </cell>
          <cell r="B100" t="str">
            <v>NORTHWEST SURGICAL HOSPITAL</v>
          </cell>
          <cell r="C100" t="str">
            <v>Yes</v>
          </cell>
          <cell r="D100">
            <v>1</v>
          </cell>
          <cell r="E100">
            <v>12</v>
          </cell>
          <cell r="F100">
            <v>370192</v>
          </cell>
          <cell r="G100">
            <v>43101</v>
          </cell>
          <cell r="H100">
            <v>43465</v>
          </cell>
          <cell r="I100">
            <v>1</v>
          </cell>
          <cell r="J100">
            <v>1033688</v>
          </cell>
          <cell r="K100">
            <v>17560221</v>
          </cell>
          <cell r="L100">
            <v>0</v>
          </cell>
          <cell r="M100">
            <v>46291373</v>
          </cell>
          <cell r="N100">
            <v>7749</v>
          </cell>
          <cell r="O100">
            <v>64893031</v>
          </cell>
          <cell r="P100">
            <v>15569434</v>
          </cell>
          <cell r="R100">
            <v>1033688</v>
          </cell>
          <cell r="S100">
            <v>17560221</v>
          </cell>
          <cell r="T100">
            <v>0</v>
          </cell>
          <cell r="U100">
            <v>46291373</v>
          </cell>
          <cell r="V100">
            <v>7749</v>
          </cell>
          <cell r="X100">
            <v>64893031</v>
          </cell>
          <cell r="Y100"/>
          <cell r="Z100">
            <v>64893031</v>
          </cell>
          <cell r="AA100">
            <v>15569434</v>
          </cell>
          <cell r="AB100"/>
          <cell r="AC100">
            <v>64893031</v>
          </cell>
          <cell r="AD100">
            <v>4461136.0344303539</v>
          </cell>
          <cell r="AE100">
            <v>11108297.965569647</v>
          </cell>
          <cell r="AF100">
            <v>18593909</v>
          </cell>
          <cell r="AG100">
            <v>46299122</v>
          </cell>
          <cell r="AH100">
            <v>0</v>
          </cell>
          <cell r="AI100">
            <v>15569434</v>
          </cell>
          <cell r="AJ100">
            <v>0</v>
          </cell>
          <cell r="AK100">
            <v>0</v>
          </cell>
          <cell r="AL100">
            <v>361022.4168885473</v>
          </cell>
          <cell r="AM100">
            <v>45755.836874999994</v>
          </cell>
          <cell r="AN100">
            <v>0</v>
          </cell>
          <cell r="AO100">
            <v>33874.837949144618</v>
          </cell>
          <cell r="AP100">
            <v>0</v>
          </cell>
          <cell r="AQ100">
            <v>0</v>
          </cell>
          <cell r="AR100">
            <v>33874.837949144618</v>
          </cell>
          <cell r="AS100"/>
          <cell r="AT100">
            <v>315266.58001354733</v>
          </cell>
          <cell r="AU100">
            <v>0</v>
          </cell>
          <cell r="AV100">
            <v>28003.221451839931</v>
          </cell>
          <cell r="AW100">
            <v>0</v>
          </cell>
          <cell r="AX100">
            <v>0</v>
          </cell>
          <cell r="AY100">
            <v>28003.221451839931</v>
          </cell>
        </row>
        <row r="101">
          <cell r="A101" t="str">
            <v>200066700A</v>
          </cell>
          <cell r="B101" t="str">
            <v>OKLAHOMA CENTER FOR ORTHOPAEDIC &amp; MULTI SPECIALTY</v>
          </cell>
          <cell r="C101" t="str">
            <v>Yes</v>
          </cell>
          <cell r="D101">
            <v>1</v>
          </cell>
          <cell r="E101">
            <v>12</v>
          </cell>
          <cell r="F101">
            <v>370212</v>
          </cell>
          <cell r="G101">
            <v>43101</v>
          </cell>
          <cell r="H101">
            <v>43465</v>
          </cell>
          <cell r="I101">
            <v>1</v>
          </cell>
          <cell r="J101">
            <v>1661360</v>
          </cell>
          <cell r="K101">
            <v>22542594</v>
          </cell>
          <cell r="L101">
            <v>0</v>
          </cell>
          <cell r="M101">
            <v>195808332</v>
          </cell>
          <cell r="N101">
            <v>23657</v>
          </cell>
          <cell r="O101">
            <v>220035943</v>
          </cell>
          <cell r="P101">
            <v>64963289</v>
          </cell>
          <cell r="R101">
            <v>1661360</v>
          </cell>
          <cell r="S101">
            <v>22542594</v>
          </cell>
          <cell r="T101">
            <v>0</v>
          </cell>
          <cell r="U101">
            <v>195808332</v>
          </cell>
          <cell r="V101">
            <v>23657</v>
          </cell>
          <cell r="X101">
            <v>220035943</v>
          </cell>
          <cell r="Y101"/>
          <cell r="Z101">
            <v>220035943</v>
          </cell>
          <cell r="AA101">
            <v>64963289</v>
          </cell>
          <cell r="AB101"/>
          <cell r="AC101">
            <v>220035943</v>
          </cell>
          <cell r="AD101">
            <v>7145961.8697146494</v>
          </cell>
          <cell r="AE101">
            <v>57817327.130285352</v>
          </cell>
          <cell r="AF101">
            <v>24203954</v>
          </cell>
          <cell r="AG101">
            <v>195831989</v>
          </cell>
          <cell r="AH101">
            <v>0</v>
          </cell>
          <cell r="AI101">
            <v>64963289</v>
          </cell>
          <cell r="AJ101">
            <v>0</v>
          </cell>
          <cell r="AK101">
            <v>0</v>
          </cell>
          <cell r="AL101">
            <v>4526485.1241250299</v>
          </cell>
          <cell r="AM101">
            <v>241150.29412499999</v>
          </cell>
          <cell r="AN101">
            <v>0</v>
          </cell>
          <cell r="AO101">
            <v>120154.26054513175</v>
          </cell>
          <cell r="AP101">
            <v>0</v>
          </cell>
          <cell r="AQ101">
            <v>0</v>
          </cell>
          <cell r="AR101">
            <v>120154.26054513175</v>
          </cell>
          <cell r="AS101"/>
          <cell r="AT101">
            <v>4285334.8300000299</v>
          </cell>
          <cell r="AU101">
            <v>0</v>
          </cell>
          <cell r="AV101">
            <v>871049.49111454771</v>
          </cell>
          <cell r="AW101">
            <v>0</v>
          </cell>
          <cell r="AX101">
            <v>0</v>
          </cell>
          <cell r="AY101">
            <v>871049.49111454771</v>
          </cell>
        </row>
        <row r="102">
          <cell r="A102" t="str">
            <v>200280620A</v>
          </cell>
          <cell r="B102" t="str">
            <v>OKLAHOMA HEART HOSPITAL</v>
          </cell>
          <cell r="C102" t="str">
            <v>Yes</v>
          </cell>
          <cell r="D102">
            <v>1</v>
          </cell>
          <cell r="E102">
            <v>12</v>
          </cell>
          <cell r="F102">
            <v>370234</v>
          </cell>
          <cell r="G102">
            <v>43101</v>
          </cell>
          <cell r="H102">
            <v>43465</v>
          </cell>
          <cell r="I102">
            <v>1</v>
          </cell>
          <cell r="J102">
            <v>42424901</v>
          </cell>
          <cell r="K102">
            <v>188774650</v>
          </cell>
          <cell r="L102">
            <v>4530788</v>
          </cell>
          <cell r="M102">
            <v>286250098</v>
          </cell>
          <cell r="N102">
            <v>37791416</v>
          </cell>
          <cell r="O102">
            <v>559840054</v>
          </cell>
          <cell r="P102">
            <v>142483067</v>
          </cell>
          <cell r="R102">
            <v>42424901</v>
          </cell>
          <cell r="S102">
            <v>188774650</v>
          </cell>
          <cell r="T102">
            <v>4530788</v>
          </cell>
          <cell r="U102">
            <v>286250098</v>
          </cell>
          <cell r="V102">
            <v>37791416</v>
          </cell>
          <cell r="X102">
            <v>559771853</v>
          </cell>
          <cell r="Y102"/>
          <cell r="Z102">
            <v>559840054</v>
          </cell>
          <cell r="AA102">
            <v>142483067</v>
          </cell>
          <cell r="AB102"/>
          <cell r="AC102">
            <v>559771853</v>
          </cell>
          <cell r="AD102">
            <v>59994960.070630655</v>
          </cell>
          <cell r="AE102">
            <v>82470749.315202504</v>
          </cell>
          <cell r="AF102">
            <v>235730339</v>
          </cell>
          <cell r="AG102">
            <v>324041514</v>
          </cell>
          <cell r="AH102">
            <v>0</v>
          </cell>
          <cell r="AI102">
            <v>142465709.38583317</v>
          </cell>
          <cell r="AJ102">
            <v>0</v>
          </cell>
          <cell r="AK102">
            <v>0</v>
          </cell>
          <cell r="AL102">
            <v>4570139.9516356774</v>
          </cell>
          <cell r="AM102">
            <v>2239785.716</v>
          </cell>
          <cell r="AN102">
            <v>0</v>
          </cell>
          <cell r="AO102">
            <v>691643.49840555142</v>
          </cell>
          <cell r="AP102">
            <v>0</v>
          </cell>
          <cell r="AQ102">
            <v>0</v>
          </cell>
          <cell r="AR102">
            <v>691643.49840555142</v>
          </cell>
          <cell r="AS102"/>
          <cell r="AT102">
            <v>2330354.2356356778</v>
          </cell>
          <cell r="AU102">
            <v>0</v>
          </cell>
          <cell r="AV102">
            <v>930113.54131910263</v>
          </cell>
          <cell r="AW102">
            <v>0</v>
          </cell>
          <cell r="AX102">
            <v>0</v>
          </cell>
          <cell r="AY102">
            <v>930113.54131910263</v>
          </cell>
        </row>
        <row r="103">
          <cell r="A103" t="str">
            <v>200009170A</v>
          </cell>
          <cell r="B103" t="str">
            <v>OKLAHOMA HEART HOSPITAL LLC</v>
          </cell>
          <cell r="C103" t="str">
            <v>Yes</v>
          </cell>
          <cell r="D103">
            <v>1</v>
          </cell>
          <cell r="E103">
            <v>12</v>
          </cell>
          <cell r="F103">
            <v>370215</v>
          </cell>
          <cell r="G103">
            <v>43101</v>
          </cell>
          <cell r="H103">
            <v>43465</v>
          </cell>
          <cell r="I103">
            <v>1</v>
          </cell>
          <cell r="J103">
            <v>72635072</v>
          </cell>
          <cell r="K103">
            <v>276266044</v>
          </cell>
          <cell r="L103">
            <v>5210145</v>
          </cell>
          <cell r="M103">
            <v>346032333</v>
          </cell>
          <cell r="N103">
            <v>288330792</v>
          </cell>
          <cell r="O103">
            <v>1094585149</v>
          </cell>
          <cell r="P103">
            <v>318307636</v>
          </cell>
          <cell r="R103">
            <v>72635072</v>
          </cell>
          <cell r="S103">
            <v>276266044</v>
          </cell>
          <cell r="T103">
            <v>5210145</v>
          </cell>
          <cell r="U103">
            <v>346032333</v>
          </cell>
          <cell r="V103">
            <v>288330792</v>
          </cell>
          <cell r="X103">
            <v>988474386</v>
          </cell>
          <cell r="Y103"/>
          <cell r="Z103">
            <v>1094585149</v>
          </cell>
          <cell r="AA103">
            <v>318307636</v>
          </cell>
          <cell r="AB103"/>
          <cell r="AC103">
            <v>988474386</v>
          </cell>
          <cell r="AD103">
            <v>102976290.58174714</v>
          </cell>
          <cell r="AE103">
            <v>184474115.02777708</v>
          </cell>
          <cell r="AF103">
            <v>354111261</v>
          </cell>
          <cell r="AG103">
            <v>634363125</v>
          </cell>
          <cell r="AH103">
            <v>0</v>
          </cell>
          <cell r="AI103">
            <v>287450405.60952419</v>
          </cell>
          <cell r="AJ103">
            <v>0</v>
          </cell>
          <cell r="AK103">
            <v>0</v>
          </cell>
          <cell r="AL103">
            <v>4882216.4227039814</v>
          </cell>
          <cell r="AM103">
            <v>3005767.9454999994</v>
          </cell>
          <cell r="AN103">
            <v>0</v>
          </cell>
          <cell r="AO103">
            <v>938696.82238985202</v>
          </cell>
          <cell r="AP103">
            <v>0</v>
          </cell>
          <cell r="AQ103">
            <v>0</v>
          </cell>
          <cell r="AR103">
            <v>938696.82238985202</v>
          </cell>
          <cell r="AS103"/>
          <cell r="AT103">
            <v>1876448.4772039815</v>
          </cell>
          <cell r="AU103">
            <v>0</v>
          </cell>
          <cell r="AV103">
            <v>1088342.4228127934</v>
          </cell>
          <cell r="AW103">
            <v>0</v>
          </cell>
          <cell r="AX103">
            <v>0</v>
          </cell>
          <cell r="AY103">
            <v>1088342.4228127934</v>
          </cell>
        </row>
        <row r="104">
          <cell r="A104" t="str">
            <v>100747140B</v>
          </cell>
          <cell r="B104" t="str">
            <v>OKLAHOMA SPINE HOSPITAL</v>
          </cell>
          <cell r="C104" t="str">
            <v>Yes</v>
          </cell>
          <cell r="D104">
            <v>1</v>
          </cell>
          <cell r="E104">
            <v>12</v>
          </cell>
          <cell r="F104">
            <v>370206</v>
          </cell>
          <cell r="G104">
            <v>43101</v>
          </cell>
          <cell r="H104">
            <v>43465</v>
          </cell>
          <cell r="I104">
            <v>1</v>
          </cell>
          <cell r="J104">
            <v>3649343</v>
          </cell>
          <cell r="K104">
            <v>169085990</v>
          </cell>
          <cell r="L104">
            <v>8158</v>
          </cell>
          <cell r="M104">
            <v>85471344</v>
          </cell>
          <cell r="N104">
            <v>810</v>
          </cell>
          <cell r="O104">
            <v>261502231</v>
          </cell>
          <cell r="P104">
            <v>72672290</v>
          </cell>
          <cell r="R104">
            <v>3649343</v>
          </cell>
          <cell r="S104">
            <v>169085990</v>
          </cell>
          <cell r="T104">
            <v>8158</v>
          </cell>
          <cell r="U104">
            <v>85471344</v>
          </cell>
          <cell r="V104">
            <v>810</v>
          </cell>
          <cell r="X104">
            <v>258215645</v>
          </cell>
          <cell r="Y104"/>
          <cell r="Z104">
            <v>261502231</v>
          </cell>
          <cell r="AA104">
            <v>72672290</v>
          </cell>
          <cell r="AB104"/>
          <cell r="AC104">
            <v>258215645</v>
          </cell>
          <cell r="AD104">
            <v>48005957.828957833</v>
          </cell>
          <cell r="AE104">
            <v>23752979.61573666</v>
          </cell>
          <cell r="AF104">
            <v>172743491</v>
          </cell>
          <cell r="AG104">
            <v>85472154</v>
          </cell>
          <cell r="AH104">
            <v>0</v>
          </cell>
          <cell r="AI104">
            <v>71758937.444694504</v>
          </cell>
          <cell r="AJ104">
            <v>0</v>
          </cell>
          <cell r="AK104">
            <v>0</v>
          </cell>
          <cell r="AL104">
            <v>75943.090233291601</v>
          </cell>
          <cell r="AM104">
            <v>2025</v>
          </cell>
          <cell r="AN104">
            <v>0</v>
          </cell>
          <cell r="AO104">
            <v>51827.104249833756</v>
          </cell>
          <cell r="AP104">
            <v>0</v>
          </cell>
          <cell r="AQ104">
            <v>0</v>
          </cell>
          <cell r="AR104">
            <v>51827.104249833756</v>
          </cell>
          <cell r="AS104"/>
          <cell r="AT104">
            <v>73918.090233291601</v>
          </cell>
          <cell r="AU104">
            <v>0</v>
          </cell>
          <cell r="AV104">
            <v>5089.9688487347121</v>
          </cell>
          <cell r="AW104">
            <v>0</v>
          </cell>
          <cell r="AX104">
            <v>0</v>
          </cell>
          <cell r="AY104">
            <v>5089.9688487347121</v>
          </cell>
        </row>
        <row r="105">
          <cell r="A105" t="str">
            <v>200108340A</v>
          </cell>
          <cell r="B105" t="str">
            <v>ONECORE HEALTH</v>
          </cell>
          <cell r="C105" t="str">
            <v>Yes</v>
          </cell>
          <cell r="D105">
            <v>1</v>
          </cell>
          <cell r="E105">
            <v>12</v>
          </cell>
          <cell r="F105">
            <v>370220</v>
          </cell>
          <cell r="G105">
            <v>43101</v>
          </cell>
          <cell r="H105">
            <v>43465</v>
          </cell>
          <cell r="I105">
            <v>1</v>
          </cell>
          <cell r="J105">
            <v>1121305</v>
          </cell>
          <cell r="K105">
            <v>25167476</v>
          </cell>
          <cell r="L105">
            <v>0</v>
          </cell>
          <cell r="M105">
            <v>76753108</v>
          </cell>
          <cell r="N105">
            <v>597779</v>
          </cell>
          <cell r="O105">
            <v>103881901</v>
          </cell>
          <cell r="P105">
            <v>17864146</v>
          </cell>
          <cell r="R105">
            <v>1121305</v>
          </cell>
          <cell r="S105">
            <v>25167476</v>
          </cell>
          <cell r="T105">
            <v>0</v>
          </cell>
          <cell r="U105">
            <v>76753108</v>
          </cell>
          <cell r="V105">
            <v>597779</v>
          </cell>
          <cell r="X105">
            <v>103639668</v>
          </cell>
          <cell r="Y105"/>
          <cell r="Z105">
            <v>103881901</v>
          </cell>
          <cell r="AA105">
            <v>17864146</v>
          </cell>
          <cell r="AB105"/>
          <cell r="AC105">
            <v>103639668</v>
          </cell>
          <cell r="AD105">
            <v>4520774.2390662059</v>
          </cell>
          <cell r="AE105">
            <v>13301715.941812634</v>
          </cell>
          <cell r="AF105">
            <v>26288781</v>
          </cell>
          <cell r="AG105">
            <v>77350887</v>
          </cell>
          <cell r="AH105">
            <v>0</v>
          </cell>
          <cell r="AI105">
            <v>17822490.18087884</v>
          </cell>
          <cell r="AJ105">
            <v>0</v>
          </cell>
          <cell r="AK105">
            <v>0</v>
          </cell>
          <cell r="AL105">
            <v>504348.57999999996</v>
          </cell>
          <cell r="AM105">
            <v>5751</v>
          </cell>
          <cell r="AN105">
            <v>0</v>
          </cell>
          <cell r="AO105">
            <v>133718.02281933682</v>
          </cell>
          <cell r="AP105">
            <v>0</v>
          </cell>
          <cell r="AQ105">
            <v>0</v>
          </cell>
          <cell r="AR105">
            <v>133718.02281933682</v>
          </cell>
          <cell r="AS105"/>
          <cell r="AT105">
            <v>498597.57999999996</v>
          </cell>
          <cell r="AU105">
            <v>0</v>
          </cell>
          <cell r="AV105">
            <v>85301.584113705598</v>
          </cell>
          <cell r="AW105">
            <v>0</v>
          </cell>
          <cell r="AX105">
            <v>0</v>
          </cell>
          <cell r="AY105">
            <v>85301.584113705598</v>
          </cell>
        </row>
        <row r="106">
          <cell r="A106" t="str">
            <v>100748450B</v>
          </cell>
          <cell r="B106" t="str">
            <v>ORTHOPEDIC HOSPITAL OF OKLAHOMA</v>
          </cell>
          <cell r="C106" t="str">
            <v>Yes</v>
          </cell>
          <cell r="D106">
            <v>1</v>
          </cell>
          <cell r="E106">
            <v>12</v>
          </cell>
          <cell r="F106">
            <v>370210</v>
          </cell>
          <cell r="G106">
            <v>43101</v>
          </cell>
          <cell r="H106">
            <v>43465</v>
          </cell>
          <cell r="I106">
            <v>1</v>
          </cell>
          <cell r="J106">
            <v>6950306</v>
          </cell>
          <cell r="K106">
            <v>131141457</v>
          </cell>
          <cell r="L106">
            <v>350</v>
          </cell>
          <cell r="M106">
            <v>245887672</v>
          </cell>
          <cell r="N106">
            <v>1082010</v>
          </cell>
          <cell r="O106">
            <v>385061795</v>
          </cell>
          <cell r="P106">
            <v>139941467</v>
          </cell>
          <cell r="R106">
            <v>6950306</v>
          </cell>
          <cell r="S106">
            <v>131141457</v>
          </cell>
          <cell r="T106">
            <v>350</v>
          </cell>
          <cell r="U106">
            <v>245887672</v>
          </cell>
          <cell r="V106">
            <v>1082010</v>
          </cell>
          <cell r="X106">
            <v>385061795</v>
          </cell>
          <cell r="Y106"/>
          <cell r="Z106">
            <v>385061795</v>
          </cell>
          <cell r="AA106">
            <v>139941467</v>
          </cell>
          <cell r="AB106"/>
          <cell r="AC106">
            <v>385061795</v>
          </cell>
          <cell r="AD106">
            <v>50186263.932909183</v>
          </cell>
          <cell r="AE106">
            <v>89755203.067090809</v>
          </cell>
          <cell r="AF106">
            <v>138092113</v>
          </cell>
          <cell r="AG106">
            <v>246969682</v>
          </cell>
          <cell r="AH106">
            <v>0</v>
          </cell>
          <cell r="AI106">
            <v>139941467</v>
          </cell>
          <cell r="AJ106">
            <v>0</v>
          </cell>
          <cell r="AK106">
            <v>0</v>
          </cell>
          <cell r="AL106">
            <v>6877870.5994999604</v>
          </cell>
          <cell r="AM106">
            <v>1068602.2394999999</v>
          </cell>
          <cell r="AN106">
            <v>0</v>
          </cell>
          <cell r="AO106">
            <v>211859.35542332355</v>
          </cell>
          <cell r="AP106">
            <v>0</v>
          </cell>
          <cell r="AQ106">
            <v>0</v>
          </cell>
          <cell r="AR106">
            <v>211859.35542332355</v>
          </cell>
          <cell r="AS106"/>
          <cell r="AT106">
            <v>5809268.3599999603</v>
          </cell>
          <cell r="AU106">
            <v>0</v>
          </cell>
          <cell r="AV106">
            <v>-51980.537263292805</v>
          </cell>
          <cell r="AW106">
            <v>0</v>
          </cell>
          <cell r="AX106">
            <v>0</v>
          </cell>
          <cell r="AY106">
            <v>-51980.537263292805</v>
          </cell>
        </row>
        <row r="107">
          <cell r="A107" t="str">
            <v>200693850A</v>
          </cell>
          <cell r="B107" t="str">
            <v>CURAHEALTH OKLAHOMA CITY</v>
          </cell>
          <cell r="C107" t="str">
            <v>Yes</v>
          </cell>
          <cell r="D107">
            <v>1</v>
          </cell>
          <cell r="E107">
            <v>12</v>
          </cell>
          <cell r="F107">
            <v>372004</v>
          </cell>
          <cell r="G107">
            <v>42979</v>
          </cell>
          <cell r="H107">
            <v>43343</v>
          </cell>
          <cell r="I107">
            <v>1</v>
          </cell>
          <cell r="J107">
            <v>23936916</v>
          </cell>
          <cell r="K107">
            <v>33504173</v>
          </cell>
          <cell r="L107">
            <v>0</v>
          </cell>
          <cell r="M107">
            <v>0</v>
          </cell>
          <cell r="N107">
            <v>0</v>
          </cell>
          <cell r="O107">
            <v>57441089</v>
          </cell>
          <cell r="P107">
            <v>17889189</v>
          </cell>
          <cell r="R107">
            <v>23936916</v>
          </cell>
          <cell r="S107">
            <v>33504173</v>
          </cell>
          <cell r="T107">
            <v>0</v>
          </cell>
          <cell r="U107">
            <v>0</v>
          </cell>
          <cell r="V107">
            <v>0</v>
          </cell>
          <cell r="X107">
            <v>57441089</v>
          </cell>
          <cell r="Y107"/>
          <cell r="Z107">
            <v>57441089</v>
          </cell>
          <cell r="AA107">
            <v>17889189</v>
          </cell>
          <cell r="AB107"/>
          <cell r="AC107">
            <v>57441089</v>
          </cell>
          <cell r="AD107">
            <v>17889189</v>
          </cell>
          <cell r="AE107">
            <v>0</v>
          </cell>
          <cell r="AF107">
            <v>57441089</v>
          </cell>
          <cell r="AG107">
            <v>0</v>
          </cell>
          <cell r="AH107">
            <v>0</v>
          </cell>
          <cell r="AI107">
            <v>17889189</v>
          </cell>
          <cell r="AJ107">
            <v>0</v>
          </cell>
          <cell r="AK107">
            <v>0</v>
          </cell>
          <cell r="AL107">
            <v>676583.63437500002</v>
          </cell>
          <cell r="AM107">
            <v>676583.63437500002</v>
          </cell>
          <cell r="AN107">
            <v>0</v>
          </cell>
          <cell r="AO107">
            <v>30373.803530265675</v>
          </cell>
          <cell r="AP107">
            <v>0</v>
          </cell>
          <cell r="AQ107">
            <v>0</v>
          </cell>
          <cell r="AR107">
            <v>30373.803530265675</v>
          </cell>
          <cell r="AS107"/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</row>
        <row r="108">
          <cell r="A108" t="str">
            <v>200518600A</v>
          </cell>
          <cell r="B108" t="str">
            <v>PAM SPECIALTY HOSPITAL OF TULSA</v>
          </cell>
          <cell r="C108" t="str">
            <v>Yes</v>
          </cell>
          <cell r="D108">
            <v>1</v>
          </cell>
          <cell r="E108">
            <v>12</v>
          </cell>
          <cell r="F108">
            <v>372018</v>
          </cell>
          <cell r="G108">
            <v>42979</v>
          </cell>
          <cell r="H108">
            <v>43343</v>
          </cell>
          <cell r="I108">
            <v>1</v>
          </cell>
          <cell r="J108">
            <v>71413825</v>
          </cell>
          <cell r="K108">
            <v>45380445</v>
          </cell>
          <cell r="L108">
            <v>0</v>
          </cell>
          <cell r="M108">
            <v>0</v>
          </cell>
          <cell r="N108">
            <v>0</v>
          </cell>
          <cell r="O108">
            <v>116794270</v>
          </cell>
          <cell r="P108">
            <v>17658847</v>
          </cell>
          <cell r="R108">
            <v>71413825</v>
          </cell>
          <cell r="S108">
            <v>45380445</v>
          </cell>
          <cell r="T108">
            <v>0</v>
          </cell>
          <cell r="U108">
            <v>0</v>
          </cell>
          <cell r="V108">
            <v>0</v>
          </cell>
          <cell r="X108">
            <v>116794270</v>
          </cell>
          <cell r="Y108"/>
          <cell r="Z108">
            <v>116794270</v>
          </cell>
          <cell r="AA108">
            <v>17658847</v>
          </cell>
          <cell r="AB108"/>
          <cell r="AC108">
            <v>116794270</v>
          </cell>
          <cell r="AD108">
            <v>17658847</v>
          </cell>
          <cell r="AE108">
            <v>0</v>
          </cell>
          <cell r="AF108">
            <v>116794270</v>
          </cell>
          <cell r="AG108">
            <v>0</v>
          </cell>
          <cell r="AH108">
            <v>0</v>
          </cell>
          <cell r="AI108">
            <v>17658847</v>
          </cell>
          <cell r="AJ108">
            <v>0</v>
          </cell>
          <cell r="AK108">
            <v>0</v>
          </cell>
          <cell r="AL108">
            <v>44151.591375000004</v>
          </cell>
          <cell r="AM108">
            <v>44151.591375000004</v>
          </cell>
          <cell r="AN108">
            <v>0</v>
          </cell>
          <cell r="AO108">
            <v>-719.84534644437542</v>
          </cell>
          <cell r="AP108">
            <v>0</v>
          </cell>
          <cell r="AQ108">
            <v>0</v>
          </cell>
          <cell r="AR108">
            <v>-719.84534644437542</v>
          </cell>
          <cell r="AS108"/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</row>
        <row r="109">
          <cell r="A109" t="str">
            <v>100689350A</v>
          </cell>
          <cell r="B109" t="str">
            <v>SELECT SPECIALTY HOSPITAL - OK</v>
          </cell>
          <cell r="C109" t="str">
            <v>Yes</v>
          </cell>
          <cell r="D109">
            <v>1</v>
          </cell>
          <cell r="E109">
            <v>12</v>
          </cell>
          <cell r="F109">
            <v>372009</v>
          </cell>
          <cell r="G109">
            <v>42767</v>
          </cell>
          <cell r="H109">
            <v>43131</v>
          </cell>
          <cell r="I109">
            <v>1</v>
          </cell>
          <cell r="J109">
            <v>27800165</v>
          </cell>
          <cell r="K109">
            <v>64668959</v>
          </cell>
          <cell r="L109">
            <v>0</v>
          </cell>
          <cell r="M109">
            <v>0</v>
          </cell>
          <cell r="N109">
            <v>0</v>
          </cell>
          <cell r="O109">
            <v>92469124</v>
          </cell>
          <cell r="P109">
            <v>27941424</v>
          </cell>
          <cell r="R109">
            <v>27800165</v>
          </cell>
          <cell r="S109">
            <v>64668959</v>
          </cell>
          <cell r="T109">
            <v>0</v>
          </cell>
          <cell r="U109">
            <v>0</v>
          </cell>
          <cell r="V109">
            <v>0</v>
          </cell>
          <cell r="X109">
            <v>92469124</v>
          </cell>
          <cell r="Y109"/>
          <cell r="Z109">
            <v>92469124</v>
          </cell>
          <cell r="AA109">
            <v>27941424</v>
          </cell>
          <cell r="AB109"/>
          <cell r="AC109">
            <v>92469124</v>
          </cell>
          <cell r="AD109">
            <v>27941424</v>
          </cell>
          <cell r="AE109">
            <v>0</v>
          </cell>
          <cell r="AF109">
            <v>92469124</v>
          </cell>
          <cell r="AG109">
            <v>0</v>
          </cell>
          <cell r="AH109">
            <v>0</v>
          </cell>
          <cell r="AI109">
            <v>27941424.000000004</v>
          </cell>
          <cell r="AJ109">
            <v>0</v>
          </cell>
          <cell r="AK109">
            <v>0</v>
          </cell>
          <cell r="AL109">
            <v>451553.84899999993</v>
          </cell>
          <cell r="AM109">
            <v>451553.84899999993</v>
          </cell>
          <cell r="AN109">
            <v>0</v>
          </cell>
          <cell r="AO109">
            <v>-134831.31576128228</v>
          </cell>
          <cell r="AP109">
            <v>0</v>
          </cell>
          <cell r="AQ109">
            <v>0</v>
          </cell>
          <cell r="AR109">
            <v>-134831.31576128228</v>
          </cell>
          <cell r="AS109"/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</row>
        <row r="110">
          <cell r="A110" t="str">
            <v>200224040B</v>
          </cell>
          <cell r="B110" t="str">
            <v>SELECT SPECIALTY HOSPITAL - TULSA/MIDTOWN</v>
          </cell>
          <cell r="C110" t="str">
            <v>Yes</v>
          </cell>
          <cell r="D110">
            <v>1</v>
          </cell>
          <cell r="E110">
            <v>12</v>
          </cell>
          <cell r="F110">
            <v>372007</v>
          </cell>
          <cell r="G110">
            <v>42979</v>
          </cell>
          <cell r="H110">
            <v>43343</v>
          </cell>
          <cell r="I110">
            <v>1</v>
          </cell>
          <cell r="J110">
            <v>19716829</v>
          </cell>
          <cell r="K110">
            <v>35845273</v>
          </cell>
          <cell r="L110">
            <v>0</v>
          </cell>
          <cell r="M110">
            <v>0</v>
          </cell>
          <cell r="N110">
            <v>0</v>
          </cell>
          <cell r="O110">
            <v>55562102</v>
          </cell>
          <cell r="P110">
            <v>14834263</v>
          </cell>
          <cell r="R110">
            <v>19716829</v>
          </cell>
          <cell r="S110">
            <v>35845273</v>
          </cell>
          <cell r="T110">
            <v>0</v>
          </cell>
          <cell r="U110">
            <v>0</v>
          </cell>
          <cell r="V110">
            <v>0</v>
          </cell>
          <cell r="X110">
            <v>55562102</v>
          </cell>
          <cell r="Y110"/>
          <cell r="Z110">
            <v>55562102</v>
          </cell>
          <cell r="AA110">
            <v>14834263</v>
          </cell>
          <cell r="AB110"/>
          <cell r="AC110">
            <v>55562102</v>
          </cell>
          <cell r="AD110">
            <v>14834263</v>
          </cell>
          <cell r="AE110">
            <v>0</v>
          </cell>
          <cell r="AF110">
            <v>55562102</v>
          </cell>
          <cell r="AG110">
            <v>0</v>
          </cell>
          <cell r="AH110">
            <v>0</v>
          </cell>
          <cell r="AI110">
            <v>14834262.999999998</v>
          </cell>
          <cell r="AJ110">
            <v>0</v>
          </cell>
          <cell r="AK110">
            <v>0</v>
          </cell>
          <cell r="AL110">
            <v>1016492.3568749998</v>
          </cell>
          <cell r="AM110">
            <v>1016492.3568749998</v>
          </cell>
          <cell r="AN110">
            <v>0</v>
          </cell>
          <cell r="AO110">
            <v>-292326.67690667434</v>
          </cell>
          <cell r="AP110">
            <v>0</v>
          </cell>
          <cell r="AQ110">
            <v>0</v>
          </cell>
          <cell r="AR110">
            <v>-292326.67690667434</v>
          </cell>
          <cell r="AS110"/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</row>
        <row r="111">
          <cell r="A111" t="str">
            <v>100691720C</v>
          </cell>
          <cell r="B111" t="str">
            <v>SOUTHWESTERN REGIONAL MEDICAL CENTER</v>
          </cell>
          <cell r="C111" t="str">
            <v>Yes</v>
          </cell>
          <cell r="D111">
            <v>1</v>
          </cell>
          <cell r="E111">
            <v>12</v>
          </cell>
          <cell r="F111">
            <v>370190</v>
          </cell>
          <cell r="G111">
            <v>42917</v>
          </cell>
          <cell r="H111">
            <v>43281</v>
          </cell>
          <cell r="I111">
            <v>1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X111">
            <v>0</v>
          </cell>
          <cell r="Y111"/>
          <cell r="Z111">
            <v>0</v>
          </cell>
          <cell r="AA111">
            <v>0</v>
          </cell>
          <cell r="AB111"/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274395.27799999999</v>
          </cell>
          <cell r="AM111">
            <v>39374.748</v>
          </cell>
          <cell r="AN111">
            <v>0</v>
          </cell>
          <cell r="AO111">
            <v>35308.547661018594</v>
          </cell>
          <cell r="AP111">
            <v>0</v>
          </cell>
          <cell r="AQ111">
            <v>0</v>
          </cell>
          <cell r="AR111">
            <v>35308.547661018594</v>
          </cell>
          <cell r="AS111"/>
          <cell r="AT111">
            <v>235020.53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</row>
        <row r="112">
          <cell r="A112" t="str">
            <v>200292720A</v>
          </cell>
          <cell r="B112" t="str">
            <v>SUMMIT MEDICAL CENTER, LLC</v>
          </cell>
          <cell r="C112" t="str">
            <v>Yes</v>
          </cell>
          <cell r="D112">
            <v>1</v>
          </cell>
          <cell r="E112">
            <v>12</v>
          </cell>
          <cell r="F112">
            <v>370225</v>
          </cell>
          <cell r="G112">
            <v>43101</v>
          </cell>
          <cell r="H112">
            <v>43465</v>
          </cell>
          <cell r="I112">
            <v>1</v>
          </cell>
          <cell r="J112">
            <v>3864578</v>
          </cell>
          <cell r="K112">
            <v>24036511</v>
          </cell>
          <cell r="L112">
            <v>1158</v>
          </cell>
          <cell r="M112">
            <v>389274276</v>
          </cell>
          <cell r="N112">
            <v>35320</v>
          </cell>
          <cell r="O112">
            <v>425218396</v>
          </cell>
          <cell r="P112">
            <v>50316996</v>
          </cell>
          <cell r="R112">
            <v>3864578</v>
          </cell>
          <cell r="S112">
            <v>24036511</v>
          </cell>
          <cell r="T112">
            <v>1158</v>
          </cell>
          <cell r="U112">
            <v>389274276</v>
          </cell>
          <cell r="V112">
            <v>35320</v>
          </cell>
          <cell r="X112">
            <v>417211843</v>
          </cell>
          <cell r="Y112"/>
          <cell r="Z112">
            <v>425218396</v>
          </cell>
          <cell r="AA112">
            <v>50316996</v>
          </cell>
          <cell r="AB112"/>
          <cell r="AC112">
            <v>417211843</v>
          </cell>
          <cell r="AD112">
            <v>3301732.1543398416</v>
          </cell>
          <cell r="AE112">
            <v>46067831.422546484</v>
          </cell>
          <cell r="AF112">
            <v>27902247</v>
          </cell>
          <cell r="AG112">
            <v>389309596</v>
          </cell>
          <cell r="AH112">
            <v>0</v>
          </cell>
          <cell r="AI112">
            <v>49369563.576886334</v>
          </cell>
          <cell r="AJ112">
            <v>0</v>
          </cell>
          <cell r="AK112">
            <v>0</v>
          </cell>
          <cell r="AL112">
            <v>8203997.7536932584</v>
          </cell>
          <cell r="AM112">
            <v>42092.091374999996</v>
          </cell>
          <cell r="AN112">
            <v>0</v>
          </cell>
          <cell r="AO112">
            <v>9642.412205554896</v>
          </cell>
          <cell r="AP112">
            <v>0</v>
          </cell>
          <cell r="AQ112">
            <v>0</v>
          </cell>
          <cell r="AR112">
            <v>9642.412205554896</v>
          </cell>
          <cell r="AS112"/>
          <cell r="AT112">
            <v>8161905.6623182585</v>
          </cell>
          <cell r="AU112">
            <v>0</v>
          </cell>
          <cell r="AV112">
            <v>182386.12220480089</v>
          </cell>
          <cell r="AW112">
            <v>0</v>
          </cell>
          <cell r="AX112">
            <v>0</v>
          </cell>
          <cell r="AY112">
            <v>182386.12220480089</v>
          </cell>
        </row>
        <row r="113">
          <cell r="A113" t="str">
            <v>100700530A</v>
          </cell>
          <cell r="B113" t="str">
            <v>SURGICAL HOSPITAL OF OKLAHOMA LLC</v>
          </cell>
          <cell r="C113" t="str">
            <v>Yes</v>
          </cell>
          <cell r="D113">
            <v>1</v>
          </cell>
          <cell r="E113">
            <v>12</v>
          </cell>
          <cell r="F113">
            <v>370201</v>
          </cell>
          <cell r="G113">
            <v>43101</v>
          </cell>
          <cell r="H113">
            <v>43465</v>
          </cell>
          <cell r="I113">
            <v>1</v>
          </cell>
          <cell r="J113">
            <v>1506526</v>
          </cell>
          <cell r="K113">
            <v>13535479</v>
          </cell>
          <cell r="L113">
            <v>0</v>
          </cell>
          <cell r="M113">
            <v>68566530</v>
          </cell>
          <cell r="N113">
            <v>0</v>
          </cell>
          <cell r="O113">
            <v>83670525</v>
          </cell>
          <cell r="P113">
            <v>17682837</v>
          </cell>
          <cell r="R113">
            <v>1506526</v>
          </cell>
          <cell r="S113">
            <v>13535479</v>
          </cell>
          <cell r="T113">
            <v>0</v>
          </cell>
          <cell r="U113">
            <v>68566530</v>
          </cell>
          <cell r="V113">
            <v>0</v>
          </cell>
          <cell r="X113">
            <v>83608535</v>
          </cell>
          <cell r="Y113"/>
          <cell r="Z113">
            <v>83670525</v>
          </cell>
          <cell r="AA113">
            <v>17682837</v>
          </cell>
          <cell r="AB113"/>
          <cell r="AC113">
            <v>83608535</v>
          </cell>
          <cell r="AD113">
            <v>3178960.8415649957</v>
          </cell>
          <cell r="AE113">
            <v>14490775.259813536</v>
          </cell>
          <cell r="AF113">
            <v>15042005</v>
          </cell>
          <cell r="AG113">
            <v>68566530</v>
          </cell>
          <cell r="AH113">
            <v>0</v>
          </cell>
          <cell r="AI113">
            <v>17669736.101378534</v>
          </cell>
          <cell r="AJ113">
            <v>0</v>
          </cell>
          <cell r="AK113">
            <v>0</v>
          </cell>
          <cell r="AL113">
            <v>2422489.7475000001</v>
          </cell>
          <cell r="AM113">
            <v>224188.95749999999</v>
          </cell>
          <cell r="AN113">
            <v>0</v>
          </cell>
          <cell r="AO113">
            <v>142292.45429907547</v>
          </cell>
          <cell r="AP113">
            <v>0</v>
          </cell>
          <cell r="AQ113">
            <v>0</v>
          </cell>
          <cell r="AR113">
            <v>142292.45429907547</v>
          </cell>
          <cell r="AS113"/>
          <cell r="AT113">
            <v>2198300.79</v>
          </cell>
          <cell r="AU113">
            <v>0</v>
          </cell>
          <cell r="AV113">
            <v>486083.26246266696</v>
          </cell>
          <cell r="AW113">
            <v>0</v>
          </cell>
          <cell r="AX113">
            <v>0</v>
          </cell>
          <cell r="AY113">
            <v>486083.26246266696</v>
          </cell>
        </row>
        <row r="114">
          <cell r="A114"/>
          <cell r="B114"/>
          <cell r="F114"/>
          <cell r="G114"/>
          <cell r="H114"/>
          <cell r="J114"/>
          <cell r="K114"/>
          <cell r="L114"/>
          <cell r="M114"/>
          <cell r="N114"/>
          <cell r="O114"/>
          <cell r="P114"/>
          <cell r="R114"/>
          <cell r="Y114"/>
          <cell r="AB114"/>
          <cell r="AJ114"/>
          <cell r="AK114"/>
          <cell r="AL114"/>
          <cell r="AM114"/>
          <cell r="AN114"/>
          <cell r="AO114"/>
          <cell r="AP114"/>
          <cell r="AQ114"/>
          <cell r="AR114"/>
          <cell r="AS114"/>
          <cell r="AT114"/>
          <cell r="AU114"/>
          <cell r="AV114"/>
          <cell r="AW114"/>
          <cell r="AX114"/>
          <cell r="AY114"/>
        </row>
        <row r="115">
          <cell r="A115"/>
          <cell r="F115"/>
          <cell r="G115"/>
          <cell r="H115"/>
          <cell r="J115"/>
          <cell r="K115"/>
          <cell r="L115"/>
          <cell r="M115"/>
          <cell r="N115"/>
          <cell r="O115"/>
          <cell r="P115"/>
          <cell r="R115"/>
          <cell r="Y115"/>
          <cell r="AB115"/>
          <cell r="AJ115">
            <v>142875011.30545089</v>
          </cell>
          <cell r="AK115"/>
          <cell r="AL115"/>
          <cell r="AM115">
            <v>359653581.04837513</v>
          </cell>
          <cell r="AN115">
            <v>0.99999999999999944</v>
          </cell>
          <cell r="AO115">
            <v>411226467.16827935</v>
          </cell>
          <cell r="AP115">
            <v>85219589.76000002</v>
          </cell>
          <cell r="AQ115">
            <v>377711.5</v>
          </cell>
          <cell r="AR115">
            <v>325629165.90827942</v>
          </cell>
          <cell r="AS115"/>
          <cell r="AT115">
            <v>271334524.69654524</v>
          </cell>
          <cell r="AU115">
            <v>0.99999999999999944</v>
          </cell>
          <cell r="AV115">
            <v>81627304.915560722</v>
          </cell>
          <cell r="AW115">
            <v>16798947.02</v>
          </cell>
          <cell r="AX115">
            <v>2884798.5</v>
          </cell>
          <cell r="AY115">
            <v>61943559.395560741</v>
          </cell>
        </row>
        <row r="116">
          <cell r="A116"/>
          <cell r="F116"/>
          <cell r="G116"/>
          <cell r="H116"/>
          <cell r="J116"/>
          <cell r="K116"/>
          <cell r="L116"/>
          <cell r="M116"/>
          <cell r="N116"/>
          <cell r="O116"/>
          <cell r="P116"/>
          <cell r="R116"/>
          <cell r="Y116"/>
          <cell r="AB116"/>
          <cell r="AJ116"/>
          <cell r="AK116"/>
          <cell r="AL116"/>
          <cell r="AM116">
            <v>377353826.93900025</v>
          </cell>
          <cell r="AN116"/>
          <cell r="AO116"/>
          <cell r="AP116">
            <v>3.3483982086181641E-2</v>
          </cell>
          <cell r="AQ116"/>
          <cell r="AR116"/>
          <cell r="AS116"/>
          <cell r="AT116">
            <v>310924240.85466909</v>
          </cell>
          <cell r="AV116"/>
          <cell r="AW116">
            <v>-2.541564404964447E-2</v>
          </cell>
          <cell r="AY116"/>
        </row>
        <row r="117">
          <cell r="A117"/>
          <cell r="F117"/>
          <cell r="G117"/>
          <cell r="H117"/>
          <cell r="J117"/>
          <cell r="K117"/>
          <cell r="L117"/>
          <cell r="M117"/>
          <cell r="N117"/>
          <cell r="O117"/>
          <cell r="P117"/>
          <cell r="R117"/>
          <cell r="Y117"/>
          <cell r="AB117"/>
          <cell r="AJ117"/>
          <cell r="AK117"/>
          <cell r="AL117"/>
          <cell r="AM117"/>
          <cell r="AN117"/>
          <cell r="AO117"/>
          <cell r="AP117"/>
          <cell r="AQ117"/>
          <cell r="AR117"/>
          <cell r="AS117"/>
          <cell r="AT117"/>
          <cell r="AV117"/>
          <cell r="AY117"/>
        </row>
        <row r="118">
          <cell r="A118"/>
          <cell r="F118"/>
          <cell r="G118"/>
          <cell r="H118"/>
          <cell r="J118"/>
          <cell r="K118"/>
          <cell r="L118"/>
          <cell r="M118"/>
          <cell r="N118"/>
          <cell r="O118"/>
          <cell r="P118"/>
          <cell r="R118"/>
          <cell r="Y118"/>
          <cell r="AB118"/>
          <cell r="AJ118"/>
          <cell r="AK118"/>
          <cell r="AL118"/>
          <cell r="AM118"/>
          <cell r="AN118" t="str">
            <v>Inpatient Private Pool</v>
          </cell>
          <cell r="AO118"/>
          <cell r="AP118">
            <v>85219589.793484002</v>
          </cell>
          <cell r="AQ118"/>
          <cell r="AR118"/>
          <cell r="AS118"/>
          <cell r="AT118"/>
          <cell r="AU118" t="str">
            <v>Outpatient Private Pool</v>
          </cell>
          <cell r="AV118"/>
          <cell r="AW118">
            <v>16798946.994584356</v>
          </cell>
          <cell r="AX118"/>
          <cell r="AY118"/>
        </row>
        <row r="119">
          <cell r="A119"/>
          <cell r="F119"/>
          <cell r="G119"/>
          <cell r="H119"/>
          <cell r="J119"/>
          <cell r="K119"/>
          <cell r="L119"/>
          <cell r="M119"/>
          <cell r="N119"/>
          <cell r="O119"/>
          <cell r="P119"/>
          <cell r="R119"/>
          <cell r="Y119"/>
          <cell r="AB119"/>
          <cell r="AJ119"/>
          <cell r="AK119"/>
          <cell r="AL119"/>
          <cell r="AM119"/>
          <cell r="AN119" t="str">
            <v>Recycled Private Pool</v>
          </cell>
          <cell r="AO119"/>
          <cell r="AP119">
            <v>-1.4999999999999999E-2</v>
          </cell>
          <cell r="AQ119"/>
          <cell r="AR119"/>
          <cell r="AS119"/>
          <cell r="AT119"/>
          <cell r="AU119" t="str">
            <v>Recycled Private Pool</v>
          </cell>
          <cell r="AV119"/>
          <cell r="AW119">
            <v>7.0000000000000001E-3</v>
          </cell>
          <cell r="AY119"/>
        </row>
        <row r="120">
          <cell r="A120"/>
          <cell r="F120"/>
          <cell r="G120"/>
          <cell r="H120"/>
          <cell r="J120"/>
          <cell r="K120"/>
          <cell r="L120"/>
          <cell r="M120"/>
          <cell r="N120"/>
          <cell r="O120"/>
          <cell r="P120"/>
          <cell r="R120"/>
          <cell r="Y120"/>
          <cell r="AB120"/>
          <cell r="AJ120"/>
          <cell r="AK120"/>
          <cell r="AL120"/>
          <cell r="AM120"/>
          <cell r="AN120"/>
          <cell r="AO120"/>
          <cell r="AP120"/>
          <cell r="AQ120"/>
          <cell r="AR120"/>
          <cell r="AS120"/>
          <cell r="AT120"/>
          <cell r="AV120"/>
          <cell r="AY120"/>
        </row>
        <row r="121">
          <cell r="A121"/>
          <cell r="B121" t="str">
            <v>NSGO Taxed</v>
          </cell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  <cell r="AG121"/>
          <cell r="AH121"/>
          <cell r="AI121"/>
          <cell r="AJ121"/>
          <cell r="AK121"/>
          <cell r="AL121"/>
          <cell r="AM121"/>
          <cell r="AN121"/>
          <cell r="AO121"/>
          <cell r="AP121"/>
          <cell r="AQ121"/>
          <cell r="AR121"/>
          <cell r="AS121"/>
          <cell r="AT121"/>
          <cell r="AU121"/>
          <cell r="AV121"/>
          <cell r="AW121"/>
          <cell r="AX121"/>
          <cell r="AY121"/>
        </row>
        <row r="122">
          <cell r="A122" t="str">
            <v>200668710A</v>
          </cell>
          <cell r="B122" t="str">
            <v>BLACKWELL REGIONAL HOSPITAL</v>
          </cell>
          <cell r="C122" t="str">
            <v>Yes</v>
          </cell>
          <cell r="D122">
            <v>2</v>
          </cell>
          <cell r="E122">
            <v>12</v>
          </cell>
          <cell r="F122">
            <v>370030</v>
          </cell>
          <cell r="G122">
            <v>43101</v>
          </cell>
          <cell r="H122">
            <v>43465</v>
          </cell>
          <cell r="I122">
            <v>1</v>
          </cell>
          <cell r="J122">
            <v>1472075</v>
          </cell>
          <cell r="K122">
            <v>6412017</v>
          </cell>
          <cell r="L122">
            <v>1035414</v>
          </cell>
          <cell r="M122">
            <v>19988184</v>
          </cell>
          <cell r="N122">
            <v>7966629</v>
          </cell>
          <cell r="O122">
            <v>37515003</v>
          </cell>
          <cell r="P122">
            <v>8744090</v>
          </cell>
          <cell r="R122">
            <v>1472075</v>
          </cell>
          <cell r="S122">
            <v>6412017</v>
          </cell>
          <cell r="T122">
            <v>1035414</v>
          </cell>
          <cell r="U122">
            <v>19988184</v>
          </cell>
          <cell r="V122">
            <v>7966629</v>
          </cell>
          <cell r="X122">
            <v>36874319</v>
          </cell>
          <cell r="Y122"/>
          <cell r="Z122">
            <v>37515003</v>
          </cell>
          <cell r="AA122">
            <v>8744090</v>
          </cell>
          <cell r="AB122"/>
          <cell r="AC122">
            <v>36874319</v>
          </cell>
          <cell r="AD122">
            <v>2078980.5939650331</v>
          </cell>
          <cell r="AE122">
            <v>6515777.1893332908</v>
          </cell>
          <cell r="AF122">
            <v>8919506</v>
          </cell>
          <cell r="AG122">
            <v>27954813</v>
          </cell>
          <cell r="AH122">
            <v>0</v>
          </cell>
          <cell r="AI122">
            <v>8594757.7832983248</v>
          </cell>
          <cell r="AJ122">
            <v>180922.5844628237</v>
          </cell>
          <cell r="AK122">
            <v>1</v>
          </cell>
          <cell r="AL122">
            <v>747827.25619847723</v>
          </cell>
          <cell r="AM122">
            <v>110643.875375</v>
          </cell>
          <cell r="AN122">
            <v>2.9202337927859124E-3</v>
          </cell>
          <cell r="AO122">
            <v>62692.844576742362</v>
          </cell>
          <cell r="AP122">
            <v>39853.480000000003</v>
          </cell>
          <cell r="AQ122">
            <v>0</v>
          </cell>
          <cell r="AR122">
            <v>22839.364576742359</v>
          </cell>
          <cell r="AS122"/>
          <cell r="AT122">
            <v>637183.38082347729</v>
          </cell>
          <cell r="AU122">
            <v>1.1661164482254948E-2</v>
          </cell>
          <cell r="AV122">
            <v>205390.79439556223</v>
          </cell>
          <cell r="AW122">
            <v>50941.65</v>
          </cell>
          <cell r="AX122">
            <v>0</v>
          </cell>
          <cell r="AY122">
            <v>154449.14439556224</v>
          </cell>
        </row>
        <row r="123">
          <cell r="A123" t="str">
            <v>100700720A</v>
          </cell>
          <cell r="B123" t="str">
            <v>CHOCTAW MEMORIAL HOSPITAL</v>
          </cell>
          <cell r="C123" t="str">
            <v>Yes</v>
          </cell>
          <cell r="D123">
            <v>2</v>
          </cell>
          <cell r="E123">
            <v>12</v>
          </cell>
          <cell r="F123">
            <v>370100</v>
          </cell>
          <cell r="G123">
            <v>42917</v>
          </cell>
          <cell r="H123">
            <v>43281</v>
          </cell>
          <cell r="I123">
            <v>1</v>
          </cell>
          <cell r="J123">
            <v>2640844</v>
          </cell>
          <cell r="K123">
            <v>9677631</v>
          </cell>
          <cell r="L123">
            <v>784738</v>
          </cell>
          <cell r="M123">
            <v>20174245</v>
          </cell>
          <cell r="N123">
            <v>7488484</v>
          </cell>
          <cell r="O123">
            <v>43156313</v>
          </cell>
          <cell r="P123">
            <v>10218935</v>
          </cell>
          <cell r="R123">
            <v>2640844</v>
          </cell>
          <cell r="S123">
            <v>9677631</v>
          </cell>
          <cell r="T123">
            <v>784738</v>
          </cell>
          <cell r="U123">
            <v>20174245</v>
          </cell>
          <cell r="V123">
            <v>7488484</v>
          </cell>
          <cell r="X123">
            <v>40765942</v>
          </cell>
          <cell r="Y123"/>
          <cell r="Z123">
            <v>43156313</v>
          </cell>
          <cell r="AA123">
            <v>10218935</v>
          </cell>
          <cell r="AB123"/>
          <cell r="AC123">
            <v>40765942</v>
          </cell>
          <cell r="AD123">
            <v>3102695.1245384421</v>
          </cell>
          <cell r="AE123">
            <v>6550226.6047058981</v>
          </cell>
          <cell r="AF123">
            <v>13103213</v>
          </cell>
          <cell r="AG123">
            <v>27662729</v>
          </cell>
          <cell r="AH123">
            <v>0</v>
          </cell>
          <cell r="AI123">
            <v>9652921.7292443402</v>
          </cell>
          <cell r="AJ123">
            <v>203197.29664353898</v>
          </cell>
          <cell r="AK123">
            <v>1</v>
          </cell>
          <cell r="AL123">
            <v>1351284.9536166303</v>
          </cell>
          <cell r="AM123">
            <v>344848.94437499996</v>
          </cell>
          <cell r="AN123">
            <v>9.101629325232086E-3</v>
          </cell>
          <cell r="AO123">
            <v>270355.24864586</v>
          </cell>
          <cell r="AP123">
            <v>124213.21</v>
          </cell>
          <cell r="AQ123">
            <v>0</v>
          </cell>
          <cell r="AR123">
            <v>146142.03864585998</v>
          </cell>
          <cell r="AS123"/>
          <cell r="AT123">
            <v>1006436.0092416304</v>
          </cell>
          <cell r="AU123">
            <v>1.8418898229052003E-2</v>
          </cell>
          <cell r="AV123">
            <v>345247.51792713528</v>
          </cell>
          <cell r="AW123">
            <v>80462.720000000001</v>
          </cell>
          <cell r="AX123">
            <v>0</v>
          </cell>
          <cell r="AY123">
            <v>264784.79792713525</v>
          </cell>
        </row>
        <row r="124">
          <cell r="A124" t="str">
            <v>100749570S</v>
          </cell>
          <cell r="B124" t="str">
            <v>COMANCHE CO MEM HSP</v>
          </cell>
          <cell r="C124" t="str">
            <v>Yes</v>
          </cell>
          <cell r="D124">
            <v>2</v>
          </cell>
          <cell r="E124">
            <v>12</v>
          </cell>
          <cell r="F124">
            <v>370056</v>
          </cell>
          <cell r="G124">
            <v>42917</v>
          </cell>
          <cell r="H124">
            <v>43281</v>
          </cell>
          <cell r="I124">
            <v>1</v>
          </cell>
          <cell r="J124">
            <v>84618589</v>
          </cell>
          <cell r="K124">
            <v>261776873</v>
          </cell>
          <cell r="L124">
            <v>8416275</v>
          </cell>
          <cell r="M124">
            <v>369166136</v>
          </cell>
          <cell r="N124">
            <v>142447411</v>
          </cell>
          <cell r="O124">
            <v>911744649</v>
          </cell>
          <cell r="P124">
            <v>250540093</v>
          </cell>
          <cell r="R124">
            <v>84618589</v>
          </cell>
          <cell r="S124">
            <v>261776873</v>
          </cell>
          <cell r="T124">
            <v>8416275</v>
          </cell>
          <cell r="U124">
            <v>369166136</v>
          </cell>
          <cell r="V124">
            <v>142447411</v>
          </cell>
          <cell r="X124">
            <v>866425284</v>
          </cell>
          <cell r="Y124"/>
          <cell r="Z124">
            <v>911744649</v>
          </cell>
          <cell r="AA124">
            <v>250540093</v>
          </cell>
          <cell r="AB124"/>
          <cell r="AC124">
            <v>866425284</v>
          </cell>
          <cell r="AD124">
            <v>97499410.260286093</v>
          </cell>
          <cell r="AE124">
            <v>140587285.90952209</v>
          </cell>
          <cell r="AF124">
            <v>354811737</v>
          </cell>
          <cell r="AG124">
            <v>511613547</v>
          </cell>
          <cell r="AH124">
            <v>0</v>
          </cell>
          <cell r="AI124">
            <v>238086696.16980818</v>
          </cell>
          <cell r="AJ124">
            <v>5011806.2059831768</v>
          </cell>
          <cell r="AK124">
            <v>1</v>
          </cell>
          <cell r="AL124">
            <v>20382956.697246268</v>
          </cell>
          <cell r="AM124">
            <v>9657709.6842500009</v>
          </cell>
          <cell r="AN124">
            <v>0.25489680368909995</v>
          </cell>
          <cell r="AO124">
            <v>11781591.841556184</v>
          </cell>
          <cell r="AP124">
            <v>3478668.51</v>
          </cell>
          <cell r="AQ124">
            <v>0</v>
          </cell>
          <cell r="AR124">
            <v>8302923.3315561842</v>
          </cell>
          <cell r="AS124"/>
          <cell r="AT124">
            <v>10725247.012996268</v>
          </cell>
          <cell r="AU124">
            <v>0.19628394791108278</v>
          </cell>
          <cell r="AV124">
            <v>771467.67783844692</v>
          </cell>
          <cell r="AW124">
            <v>857463.88</v>
          </cell>
          <cell r="AX124">
            <v>0</v>
          </cell>
          <cell r="AY124">
            <v>-85996.202161553083</v>
          </cell>
        </row>
        <row r="125">
          <cell r="A125" t="str">
            <v>100700880A</v>
          </cell>
          <cell r="B125" t="str">
            <v>ELKVIEW GEN HSP</v>
          </cell>
          <cell r="C125" t="str">
            <v>Yes</v>
          </cell>
          <cell r="D125">
            <v>2</v>
          </cell>
          <cell r="E125">
            <v>12</v>
          </cell>
          <cell r="F125">
            <v>370153</v>
          </cell>
          <cell r="G125">
            <v>42917</v>
          </cell>
          <cell r="H125">
            <v>43281</v>
          </cell>
          <cell r="I125">
            <v>1</v>
          </cell>
          <cell r="J125">
            <v>1648906</v>
          </cell>
          <cell r="K125">
            <v>6996658</v>
          </cell>
          <cell r="L125">
            <v>473608</v>
          </cell>
          <cell r="M125">
            <v>14223424</v>
          </cell>
          <cell r="N125">
            <v>2297134</v>
          </cell>
          <cell r="O125">
            <v>27621578</v>
          </cell>
          <cell r="P125">
            <v>11180474</v>
          </cell>
          <cell r="R125">
            <v>1648906</v>
          </cell>
          <cell r="S125">
            <v>6996658</v>
          </cell>
          <cell r="T125">
            <v>473608</v>
          </cell>
          <cell r="U125">
            <v>14223424</v>
          </cell>
          <cell r="V125">
            <v>2297134</v>
          </cell>
          <cell r="X125">
            <v>25639730</v>
          </cell>
          <cell r="Y125"/>
          <cell r="Z125">
            <v>27621578</v>
          </cell>
          <cell r="AA125">
            <v>11180474</v>
          </cell>
          <cell r="AB125"/>
          <cell r="AC125">
            <v>25639730</v>
          </cell>
          <cell r="AD125">
            <v>3691196.2613985343</v>
          </cell>
          <cell r="AE125">
            <v>6687078.8187587252</v>
          </cell>
          <cell r="AF125">
            <v>9119172</v>
          </cell>
          <cell r="AG125">
            <v>16520558</v>
          </cell>
          <cell r="AH125">
            <v>0</v>
          </cell>
          <cell r="AI125">
            <v>10378275.080157259</v>
          </cell>
          <cell r="AJ125">
            <v>218466.23222086864</v>
          </cell>
          <cell r="AK125">
            <v>1</v>
          </cell>
          <cell r="AL125">
            <v>1022705.7456110124</v>
          </cell>
          <cell r="AM125">
            <v>353593.95749999996</v>
          </cell>
          <cell r="AN125">
            <v>9.3324372462257089E-3</v>
          </cell>
          <cell r="AO125">
            <v>271449.40787516563</v>
          </cell>
          <cell r="AP125">
            <v>127363.13</v>
          </cell>
          <cell r="AQ125">
            <v>0</v>
          </cell>
          <cell r="AR125">
            <v>144086.27787516563</v>
          </cell>
          <cell r="AS125"/>
          <cell r="AT125">
            <v>669111.78811101255</v>
          </cell>
          <cell r="AU125">
            <v>1.2245489843276131E-2</v>
          </cell>
          <cell r="AV125">
            <v>196301.59463554845</v>
          </cell>
          <cell r="AW125">
            <v>53494.26</v>
          </cell>
          <cell r="AX125">
            <v>0</v>
          </cell>
          <cell r="AY125">
            <v>142807.33463554844</v>
          </cell>
        </row>
        <row r="126">
          <cell r="A126" t="str">
            <v>100700820A</v>
          </cell>
          <cell r="B126" t="str">
            <v>GRADY MEMORIAL HOSPITAL</v>
          </cell>
          <cell r="C126" t="str">
            <v>Yes</v>
          </cell>
          <cell r="D126">
            <v>2</v>
          </cell>
          <cell r="E126">
            <v>12</v>
          </cell>
          <cell r="F126">
            <v>370054</v>
          </cell>
          <cell r="G126">
            <v>43101</v>
          </cell>
          <cell r="H126">
            <v>43465</v>
          </cell>
          <cell r="I126">
            <v>1</v>
          </cell>
          <cell r="J126">
            <v>6462907</v>
          </cell>
          <cell r="K126">
            <v>8093847</v>
          </cell>
          <cell r="L126">
            <v>2014239</v>
          </cell>
          <cell r="M126">
            <v>43547239</v>
          </cell>
          <cell r="N126">
            <v>18442381</v>
          </cell>
          <cell r="O126">
            <v>93615377</v>
          </cell>
          <cell r="P126">
            <v>34987405</v>
          </cell>
          <cell r="R126">
            <v>6462907</v>
          </cell>
          <cell r="S126">
            <v>8093847</v>
          </cell>
          <cell r="T126">
            <v>2014239</v>
          </cell>
          <cell r="U126">
            <v>43547239</v>
          </cell>
          <cell r="V126">
            <v>18442381</v>
          </cell>
          <cell r="X126">
            <v>78560613</v>
          </cell>
          <cell r="Y126"/>
          <cell r="Z126">
            <v>93615377</v>
          </cell>
          <cell r="AA126">
            <v>34987405</v>
          </cell>
          <cell r="AB126"/>
          <cell r="AC126">
            <v>78560613</v>
          </cell>
          <cell r="AD126">
            <v>6193171.0571775511</v>
          </cell>
          <cell r="AE126">
            <v>23167731.736380231</v>
          </cell>
          <cell r="AF126">
            <v>16570993</v>
          </cell>
          <cell r="AG126">
            <v>61989620</v>
          </cell>
          <cell r="AH126">
            <v>0</v>
          </cell>
          <cell r="AI126">
            <v>29360902.793557782</v>
          </cell>
          <cell r="AJ126">
            <v>618057.02377032675</v>
          </cell>
          <cell r="AK126">
            <v>1</v>
          </cell>
          <cell r="AL126">
            <v>2626223.6038461952</v>
          </cell>
          <cell r="AM126">
            <v>405886.89937499998</v>
          </cell>
          <cell r="AN126">
            <v>1.0712609582651923E-2</v>
          </cell>
          <cell r="AO126">
            <v>357203.76271619223</v>
          </cell>
          <cell r="AP126">
            <v>146198.84</v>
          </cell>
          <cell r="AQ126">
            <v>0</v>
          </cell>
          <cell r="AR126">
            <v>211004.92271619223</v>
          </cell>
          <cell r="AS126"/>
          <cell r="AT126">
            <v>2220336.7044711951</v>
          </cell>
          <cell r="AU126">
            <v>4.0634630933664345E-2</v>
          </cell>
          <cell r="AV126">
            <v>1352541.4429639855</v>
          </cell>
          <cell r="AW126">
            <v>177511.86</v>
          </cell>
          <cell r="AX126">
            <v>0</v>
          </cell>
          <cell r="AY126">
            <v>1175029.5829639854</v>
          </cell>
        </row>
        <row r="127">
          <cell r="A127" t="str">
            <v>100699350A</v>
          </cell>
          <cell r="B127" t="str">
            <v>JACKSON CO MEM HSP</v>
          </cell>
          <cell r="C127" t="str">
            <v>Yes</v>
          </cell>
          <cell r="D127">
            <v>2</v>
          </cell>
          <cell r="E127">
            <v>12</v>
          </cell>
          <cell r="F127">
            <v>370022</v>
          </cell>
          <cell r="G127">
            <v>42917</v>
          </cell>
          <cell r="H127">
            <v>43281</v>
          </cell>
          <cell r="I127">
            <v>1</v>
          </cell>
          <cell r="J127">
            <v>15758063</v>
          </cell>
          <cell r="K127">
            <v>48036692</v>
          </cell>
          <cell r="L127">
            <v>2376710</v>
          </cell>
          <cell r="M127">
            <v>86082018</v>
          </cell>
          <cell r="N127">
            <v>21584138</v>
          </cell>
          <cell r="O127">
            <v>198326532</v>
          </cell>
          <cell r="P127">
            <v>70473390</v>
          </cell>
          <cell r="R127">
            <v>15758063</v>
          </cell>
          <cell r="S127">
            <v>48036692</v>
          </cell>
          <cell r="T127">
            <v>2376710</v>
          </cell>
          <cell r="U127">
            <v>86082018</v>
          </cell>
          <cell r="V127">
            <v>21584138</v>
          </cell>
          <cell r="X127">
            <v>173837621</v>
          </cell>
          <cell r="Y127"/>
          <cell r="Z127">
            <v>198326532</v>
          </cell>
          <cell r="AA127">
            <v>70473390</v>
          </cell>
          <cell r="AB127"/>
          <cell r="AC127">
            <v>173837621</v>
          </cell>
          <cell r="AD127">
            <v>23513381.758807492</v>
          </cell>
          <cell r="AE127">
            <v>38258113.652634434</v>
          </cell>
          <cell r="AF127">
            <v>66171465</v>
          </cell>
          <cell r="AG127">
            <v>107666156</v>
          </cell>
          <cell r="AH127">
            <v>0</v>
          </cell>
          <cell r="AI127">
            <v>61771495.411441922</v>
          </cell>
          <cell r="AJ127">
            <v>1300311.0591073199</v>
          </cell>
          <cell r="AK127">
            <v>1</v>
          </cell>
          <cell r="AL127">
            <v>4790432.6850000098</v>
          </cell>
          <cell r="AM127">
            <v>1872946.585</v>
          </cell>
          <cell r="AN127">
            <v>4.9432848325880255E-2</v>
          </cell>
          <cell r="AO127">
            <v>2824152.0459462451</v>
          </cell>
          <cell r="AP127">
            <v>674627.89</v>
          </cell>
          <cell r="AQ127">
            <v>0</v>
          </cell>
          <cell r="AR127">
            <v>2149524.155946245</v>
          </cell>
          <cell r="AS127"/>
          <cell r="AT127">
            <v>2917486.1000000099</v>
          </cell>
          <cell r="AU127">
            <v>5.3393240173377564E-2</v>
          </cell>
          <cell r="AV127">
            <v>1681407.8320481537</v>
          </cell>
          <cell r="AW127">
            <v>233247.68</v>
          </cell>
          <cell r="AX127">
            <v>0</v>
          </cell>
          <cell r="AY127">
            <v>1448160.1520481538</v>
          </cell>
        </row>
        <row r="128">
          <cell r="A128" t="str">
            <v>100710530D</v>
          </cell>
          <cell r="B128" t="str">
            <v>MCALESTER REGIONAL</v>
          </cell>
          <cell r="C128" t="str">
            <v>Yes</v>
          </cell>
          <cell r="D128">
            <v>2</v>
          </cell>
          <cell r="E128">
            <v>12</v>
          </cell>
          <cell r="F128">
            <v>370034</v>
          </cell>
          <cell r="G128">
            <v>42917</v>
          </cell>
          <cell r="H128">
            <v>43281</v>
          </cell>
          <cell r="I128">
            <v>1</v>
          </cell>
          <cell r="J128">
            <v>23812507</v>
          </cell>
          <cell r="K128">
            <v>74772901</v>
          </cell>
          <cell r="L128">
            <v>3518398</v>
          </cell>
          <cell r="M128">
            <v>109014602</v>
          </cell>
          <cell r="N128">
            <v>17536941</v>
          </cell>
          <cell r="O128">
            <v>230126479</v>
          </cell>
          <cell r="P128">
            <v>51955998</v>
          </cell>
          <cell r="R128">
            <v>23812507</v>
          </cell>
          <cell r="S128">
            <v>74772901</v>
          </cell>
          <cell r="T128">
            <v>3518398</v>
          </cell>
          <cell r="U128">
            <v>109014602</v>
          </cell>
          <cell r="V128">
            <v>17536941</v>
          </cell>
          <cell r="X128">
            <v>228655349</v>
          </cell>
          <cell r="Y128"/>
          <cell r="Z128">
            <v>230126479</v>
          </cell>
          <cell r="AA128">
            <v>51955998</v>
          </cell>
          <cell r="AB128"/>
          <cell r="AC128">
            <v>228655349</v>
          </cell>
          <cell r="AD128">
            <v>23052128.392093409</v>
          </cell>
          <cell r="AE128">
            <v>28571730.396157123</v>
          </cell>
          <cell r="AF128">
            <v>102103806</v>
          </cell>
          <cell r="AG128">
            <v>126551543</v>
          </cell>
          <cell r="AH128">
            <v>0</v>
          </cell>
          <cell r="AI128">
            <v>51623858.788250536</v>
          </cell>
          <cell r="AJ128">
            <v>1086699.8451153385</v>
          </cell>
          <cell r="AK128">
            <v>1</v>
          </cell>
          <cell r="AL128">
            <v>8878065.2253379524</v>
          </cell>
          <cell r="AM128">
            <v>4191936.3723749993</v>
          </cell>
          <cell r="AN128">
            <v>0.11063815516519604</v>
          </cell>
          <cell r="AO128">
            <v>5342636.1594262728</v>
          </cell>
          <cell r="AP128">
            <v>1509918.76</v>
          </cell>
          <cell r="AQ128">
            <v>0</v>
          </cell>
          <cell r="AR128">
            <v>3832717.3994262731</v>
          </cell>
          <cell r="AS128"/>
          <cell r="AT128">
            <v>4686128.8529629521</v>
          </cell>
          <cell r="AU128">
            <v>8.57613694645004E-2</v>
          </cell>
          <cell r="AV128">
            <v>472152.68733276025</v>
          </cell>
          <cell r="AW128">
            <v>374647.43</v>
          </cell>
          <cell r="AX128">
            <v>0</v>
          </cell>
          <cell r="AY128">
            <v>97505.257332760259</v>
          </cell>
        </row>
        <row r="129">
          <cell r="A129" t="str">
            <v>100700690A</v>
          </cell>
          <cell r="B129" t="str">
            <v>NORMAN REGIONAL HOSPITAL</v>
          </cell>
          <cell r="C129" t="str">
            <v>Yes</v>
          </cell>
          <cell r="D129">
            <v>2</v>
          </cell>
          <cell r="E129">
            <v>12</v>
          </cell>
          <cell r="F129">
            <v>370008</v>
          </cell>
          <cell r="G129">
            <v>42917</v>
          </cell>
          <cell r="H129">
            <v>43281</v>
          </cell>
          <cell r="I129">
            <v>1</v>
          </cell>
          <cell r="J129">
            <v>124493931</v>
          </cell>
          <cell r="K129">
            <v>700393904</v>
          </cell>
          <cell r="L129">
            <v>0</v>
          </cell>
          <cell r="M129">
            <v>822066629</v>
          </cell>
          <cell r="N129">
            <v>289208173</v>
          </cell>
          <cell r="O129">
            <v>1936162637</v>
          </cell>
          <cell r="P129">
            <v>419514609</v>
          </cell>
          <cell r="R129">
            <v>124493931</v>
          </cell>
          <cell r="S129">
            <v>700393904</v>
          </cell>
          <cell r="T129">
            <v>0</v>
          </cell>
          <cell r="U129">
            <v>822066629</v>
          </cell>
          <cell r="V129">
            <v>289208173</v>
          </cell>
          <cell r="X129">
            <v>1936162637</v>
          </cell>
          <cell r="Y129"/>
          <cell r="Z129">
            <v>1936162637</v>
          </cell>
          <cell r="AA129">
            <v>419514609</v>
          </cell>
          <cell r="AB129"/>
          <cell r="AC129">
            <v>1936162637</v>
          </cell>
          <cell r="AD129">
            <v>178731110.1639038</v>
          </cell>
          <cell r="AE129">
            <v>240783498.83609617</v>
          </cell>
          <cell r="AF129">
            <v>824887835</v>
          </cell>
          <cell r="AG129">
            <v>1111274802</v>
          </cell>
          <cell r="AH129">
            <v>0</v>
          </cell>
          <cell r="AI129">
            <v>419514609</v>
          </cell>
          <cell r="AJ129">
            <v>8830925.6867810991</v>
          </cell>
          <cell r="AK129">
            <v>1</v>
          </cell>
          <cell r="AL129">
            <v>26089564.225250401</v>
          </cell>
          <cell r="AM129">
            <v>12501045.64525</v>
          </cell>
          <cell r="AN129">
            <v>0.32994122643201224</v>
          </cell>
          <cell r="AO129">
            <v>21663663.265127562</v>
          </cell>
          <cell r="AP129">
            <v>4502826.78</v>
          </cell>
          <cell r="AQ129">
            <v>0</v>
          </cell>
          <cell r="AR129">
            <v>17160836.485127561</v>
          </cell>
          <cell r="AS129"/>
          <cell r="AT129">
            <v>13588518.580000399</v>
          </cell>
          <cell r="AU129">
            <v>0.24868500183852196</v>
          </cell>
          <cell r="AV129">
            <v>3417715.9297065111</v>
          </cell>
          <cell r="AW129">
            <v>1086377.21</v>
          </cell>
          <cell r="AX129">
            <v>0</v>
          </cell>
          <cell r="AY129">
            <v>2331338.7197065111</v>
          </cell>
        </row>
        <row r="130">
          <cell r="A130" t="str">
            <v>100700680A</v>
          </cell>
          <cell r="B130" t="str">
            <v>NORTHEASTERN HEALTH SYSTEM</v>
          </cell>
          <cell r="C130" t="str">
            <v>Yes</v>
          </cell>
          <cell r="D130">
            <v>2</v>
          </cell>
          <cell r="E130">
            <v>12</v>
          </cell>
          <cell r="F130">
            <v>370089</v>
          </cell>
          <cell r="G130">
            <v>42917</v>
          </cell>
          <cell r="H130">
            <v>43281</v>
          </cell>
          <cell r="I130">
            <v>1</v>
          </cell>
          <cell r="J130">
            <v>39040283</v>
          </cell>
          <cell r="K130">
            <v>74002408</v>
          </cell>
          <cell r="L130">
            <v>5626282</v>
          </cell>
          <cell r="M130">
            <v>116314623</v>
          </cell>
          <cell r="N130">
            <v>46331488</v>
          </cell>
          <cell r="O130">
            <v>295306917</v>
          </cell>
          <cell r="P130">
            <v>96938296</v>
          </cell>
          <cell r="R130">
            <v>39040283</v>
          </cell>
          <cell r="S130">
            <v>74002408</v>
          </cell>
          <cell r="T130">
            <v>5626282</v>
          </cell>
          <cell r="U130">
            <v>116314623</v>
          </cell>
          <cell r="V130">
            <v>46331488</v>
          </cell>
          <cell r="X130">
            <v>281315084</v>
          </cell>
          <cell r="Y130"/>
          <cell r="Z130">
            <v>295306917</v>
          </cell>
          <cell r="AA130">
            <v>96938296</v>
          </cell>
          <cell r="AB130"/>
          <cell r="AC130">
            <v>281315084</v>
          </cell>
          <cell r="AD130">
            <v>38954617.614629082</v>
          </cell>
          <cell r="AE130">
            <v>53390679.133218057</v>
          </cell>
          <cell r="AF130">
            <v>118668973</v>
          </cell>
          <cell r="AG130">
            <v>162646111</v>
          </cell>
          <cell r="AH130">
            <v>0</v>
          </cell>
          <cell r="AI130">
            <v>92345296.74784714</v>
          </cell>
          <cell r="AJ130">
            <v>1943900.0111292582</v>
          </cell>
          <cell r="AK130">
            <v>1</v>
          </cell>
          <cell r="AL130">
            <v>8993284.0155326612</v>
          </cell>
          <cell r="AM130">
            <v>3676924.2387499996</v>
          </cell>
          <cell r="AN130">
            <v>9.7045393422088136E-2</v>
          </cell>
          <cell r="AO130">
            <v>3885544.3292567604</v>
          </cell>
          <cell r="AP130">
            <v>1324413.45</v>
          </cell>
          <cell r="AQ130">
            <v>0</v>
          </cell>
          <cell r="AR130">
            <v>2561130.8792567607</v>
          </cell>
          <cell r="AS130"/>
          <cell r="AT130">
            <v>5316359.7767826617</v>
          </cell>
          <cell r="AU130">
            <v>9.7295296251742075E-2</v>
          </cell>
          <cell r="AV130">
            <v>2332027.6463066586</v>
          </cell>
          <cell r="AW130">
            <v>425033.24</v>
          </cell>
          <cell r="AX130">
            <v>0</v>
          </cell>
          <cell r="AY130">
            <v>1906994.4063066586</v>
          </cell>
        </row>
        <row r="131">
          <cell r="A131" t="str">
            <v>200417790W</v>
          </cell>
          <cell r="B131" t="str">
            <v>PERRY MEM HSP AUTH</v>
          </cell>
          <cell r="C131" t="str">
            <v>Yes</v>
          </cell>
          <cell r="D131">
            <v>2</v>
          </cell>
          <cell r="E131">
            <v>8</v>
          </cell>
          <cell r="F131">
            <v>370139</v>
          </cell>
          <cell r="G131">
            <v>43191</v>
          </cell>
          <cell r="H131">
            <v>43465</v>
          </cell>
          <cell r="I131">
            <v>1.3272727272727274</v>
          </cell>
          <cell r="J131">
            <v>1252786</v>
          </cell>
          <cell r="K131">
            <v>1062048</v>
          </cell>
          <cell r="L131">
            <v>39522</v>
          </cell>
          <cell r="M131">
            <v>7317423</v>
          </cell>
          <cell r="N131">
            <v>2051611</v>
          </cell>
          <cell r="O131">
            <v>14393477</v>
          </cell>
          <cell r="P131">
            <v>5477769</v>
          </cell>
          <cell r="R131">
            <v>1662788.6909090912</v>
          </cell>
          <cell r="S131">
            <v>1409627.3454545455</v>
          </cell>
          <cell r="T131">
            <v>52456.472727272732</v>
          </cell>
          <cell r="U131">
            <v>9712215.9818181824</v>
          </cell>
          <cell r="V131">
            <v>2723047.3272727276</v>
          </cell>
          <cell r="X131">
            <v>15560135.81818182</v>
          </cell>
          <cell r="Y131"/>
          <cell r="Z131">
            <v>19104069.472727273</v>
          </cell>
          <cell r="AA131">
            <v>7270493.4000000004</v>
          </cell>
          <cell r="AB131"/>
          <cell r="AC131">
            <v>15560135.81818182</v>
          </cell>
          <cell r="AD131">
            <v>1189242.1656873042</v>
          </cell>
          <cell r="AE131">
            <v>4732525.703231791</v>
          </cell>
          <cell r="AF131">
            <v>3124872.5090909093</v>
          </cell>
          <cell r="AG131">
            <v>12435263.30909091</v>
          </cell>
          <cell r="AH131">
            <v>0</v>
          </cell>
          <cell r="AI131">
            <v>5921767.868919096</v>
          </cell>
          <cell r="AJ131">
            <v>124655.23455654582</v>
          </cell>
          <cell r="AK131">
            <v>1</v>
          </cell>
          <cell r="AL131">
            <v>275253.29604432243</v>
          </cell>
          <cell r="AM131">
            <v>44411.662125000003</v>
          </cell>
          <cell r="AN131">
            <v>1.1721610083852796E-3</v>
          </cell>
          <cell r="AO131">
            <v>34747.431581380064</v>
          </cell>
          <cell r="AP131">
            <v>15996.9</v>
          </cell>
          <cell r="AQ131">
            <v>0</v>
          </cell>
          <cell r="AR131">
            <v>18750.531581380063</v>
          </cell>
          <cell r="AS131"/>
          <cell r="AT131">
            <v>230841.63391932243</v>
          </cell>
          <cell r="AU131">
            <v>4.2246586202653175E-3</v>
          </cell>
          <cell r="AV131">
            <v>402803.55978931533</v>
          </cell>
          <cell r="AW131">
            <v>18455.37</v>
          </cell>
          <cell r="AX131">
            <v>0</v>
          </cell>
          <cell r="AY131">
            <v>384348.18978931534</v>
          </cell>
        </row>
        <row r="132">
          <cell r="A132" t="str">
            <v>100699900A</v>
          </cell>
          <cell r="B132" t="str">
            <v>PURCELL MUNICIPAL HOSPITAL</v>
          </cell>
          <cell r="C132" t="str">
            <v>Yes</v>
          </cell>
          <cell r="D132">
            <v>2</v>
          </cell>
          <cell r="E132">
            <v>12</v>
          </cell>
          <cell r="F132">
            <v>370158</v>
          </cell>
          <cell r="G132">
            <v>42917</v>
          </cell>
          <cell r="H132">
            <v>43281</v>
          </cell>
          <cell r="I132">
            <v>1</v>
          </cell>
          <cell r="J132">
            <v>852960</v>
          </cell>
          <cell r="K132">
            <v>2633696</v>
          </cell>
          <cell r="L132">
            <v>299261</v>
          </cell>
          <cell r="M132">
            <v>13415315</v>
          </cell>
          <cell r="N132">
            <v>6372439</v>
          </cell>
          <cell r="O132">
            <v>23573671</v>
          </cell>
          <cell r="P132">
            <v>9380713</v>
          </cell>
          <cell r="R132">
            <v>852960</v>
          </cell>
          <cell r="S132">
            <v>2633696</v>
          </cell>
          <cell r="T132">
            <v>299261</v>
          </cell>
          <cell r="U132">
            <v>13415315</v>
          </cell>
          <cell r="V132">
            <v>6372439</v>
          </cell>
          <cell r="X132">
            <v>23573671</v>
          </cell>
          <cell r="Y132"/>
          <cell r="Z132">
            <v>23573671</v>
          </cell>
          <cell r="AA132">
            <v>9380713</v>
          </cell>
          <cell r="AB132"/>
          <cell r="AC132">
            <v>23573671</v>
          </cell>
          <cell r="AD132">
            <v>1506536.7128785755</v>
          </cell>
          <cell r="AE132">
            <v>7874176.2871214245</v>
          </cell>
          <cell r="AF132">
            <v>3785917</v>
          </cell>
          <cell r="AG132">
            <v>19787754</v>
          </cell>
          <cell r="AH132">
            <v>0</v>
          </cell>
          <cell r="AI132">
            <v>9380713</v>
          </cell>
          <cell r="AJ132">
            <v>197467.20999654479</v>
          </cell>
          <cell r="AK132">
            <v>1</v>
          </cell>
          <cell r="AL132">
            <v>987084.09399999888</v>
          </cell>
          <cell r="AM132">
            <v>81963.414000000004</v>
          </cell>
          <cell r="AN132">
            <v>2.1632677861623748E-3</v>
          </cell>
          <cell r="AO132">
            <v>46166.892510736041</v>
          </cell>
          <cell r="AP132">
            <v>29522.89</v>
          </cell>
          <cell r="AQ132">
            <v>0</v>
          </cell>
          <cell r="AR132">
            <v>16644.002510736042</v>
          </cell>
          <cell r="AS132"/>
          <cell r="AT132">
            <v>905120.67999999889</v>
          </cell>
          <cell r="AU132">
            <v>1.6564715030906434E-2</v>
          </cell>
          <cell r="AV132">
            <v>395199.36208129226</v>
          </cell>
          <cell r="AW132">
            <v>72362.740000000005</v>
          </cell>
          <cell r="AX132">
            <v>0</v>
          </cell>
          <cell r="AY132">
            <v>322836.62208129227</v>
          </cell>
        </row>
        <row r="133">
          <cell r="A133" t="str">
            <v>100700770A</v>
          </cell>
          <cell r="B133" t="str">
            <v>PUSHMATAHA HSP</v>
          </cell>
          <cell r="C133" t="str">
            <v>Yes</v>
          </cell>
          <cell r="D133">
            <v>2</v>
          </cell>
          <cell r="E133">
            <v>12</v>
          </cell>
          <cell r="F133">
            <v>370083</v>
          </cell>
          <cell r="G133">
            <v>43191</v>
          </cell>
          <cell r="H133">
            <v>43555</v>
          </cell>
          <cell r="I133">
            <v>1</v>
          </cell>
          <cell r="J133">
            <v>2497428</v>
          </cell>
          <cell r="K133">
            <v>3007038</v>
          </cell>
          <cell r="L133">
            <v>900972</v>
          </cell>
          <cell r="M133">
            <v>6202815</v>
          </cell>
          <cell r="N133">
            <v>3791743</v>
          </cell>
          <cell r="O133">
            <v>16399998</v>
          </cell>
          <cell r="P133">
            <v>4589415</v>
          </cell>
          <cell r="R133">
            <v>2497428</v>
          </cell>
          <cell r="S133">
            <v>3007038</v>
          </cell>
          <cell r="T133">
            <v>900972</v>
          </cell>
          <cell r="U133">
            <v>6202815</v>
          </cell>
          <cell r="V133">
            <v>3791743</v>
          </cell>
          <cell r="X133">
            <v>16399996</v>
          </cell>
          <cell r="Y133"/>
          <cell r="Z133">
            <v>16399998</v>
          </cell>
          <cell r="AA133">
            <v>4589415</v>
          </cell>
          <cell r="AB133"/>
          <cell r="AC133">
            <v>16399996</v>
          </cell>
          <cell r="AD133">
            <v>1792513.2209631978</v>
          </cell>
          <cell r="AE133">
            <v>2796901.219351978</v>
          </cell>
          <cell r="AF133">
            <v>6405438</v>
          </cell>
          <cell r="AG133">
            <v>9994558</v>
          </cell>
          <cell r="AH133">
            <v>0</v>
          </cell>
          <cell r="AI133">
            <v>4589414.4403151758</v>
          </cell>
          <cell r="AJ133">
            <v>96608.740193511083</v>
          </cell>
          <cell r="AK133">
            <v>1</v>
          </cell>
          <cell r="AL133">
            <v>439689.79025000002</v>
          </cell>
          <cell r="AM133">
            <v>147414.35025000002</v>
          </cell>
          <cell r="AN133">
            <v>3.8907202561606628E-3</v>
          </cell>
          <cell r="AO133">
            <v>89229.936738304808</v>
          </cell>
          <cell r="AP133">
            <v>53098.06</v>
          </cell>
          <cell r="AQ133">
            <v>0</v>
          </cell>
          <cell r="AR133">
            <v>36131.876738304811</v>
          </cell>
          <cell r="AS133"/>
          <cell r="AT133">
            <v>292275.44</v>
          </cell>
          <cell r="AU133">
            <v>5.3489655922266607E-3</v>
          </cell>
          <cell r="AV133">
            <v>123957.09322724458</v>
          </cell>
          <cell r="AW133">
            <v>23366.89</v>
          </cell>
          <cell r="AX133">
            <v>0</v>
          </cell>
          <cell r="AY133">
            <v>100590.20322724458</v>
          </cell>
        </row>
        <row r="134">
          <cell r="A134" t="str">
            <v>100700190A</v>
          </cell>
          <cell r="B134" t="str">
            <v>SEQUOYAH COUNTY CITY OF SALLISAW HOSPITAL AUTHORIT</v>
          </cell>
          <cell r="C134" t="str">
            <v>Yes</v>
          </cell>
          <cell r="D134">
            <v>2</v>
          </cell>
          <cell r="E134">
            <v>12</v>
          </cell>
          <cell r="F134">
            <v>370112</v>
          </cell>
          <cell r="G134">
            <v>42826</v>
          </cell>
          <cell r="H134">
            <v>43190</v>
          </cell>
          <cell r="I134">
            <v>1</v>
          </cell>
          <cell r="J134">
            <v>1665781</v>
          </cell>
          <cell r="K134">
            <v>4574530</v>
          </cell>
          <cell r="L134">
            <v>1968635</v>
          </cell>
          <cell r="M134">
            <v>15666799</v>
          </cell>
          <cell r="N134">
            <v>12663736</v>
          </cell>
          <cell r="O134">
            <v>40027402</v>
          </cell>
          <cell r="P134">
            <v>16923452</v>
          </cell>
          <cell r="R134">
            <v>1665781</v>
          </cell>
          <cell r="S134">
            <v>4574530</v>
          </cell>
          <cell r="T134">
            <v>1968635</v>
          </cell>
          <cell r="U134">
            <v>15666799</v>
          </cell>
          <cell r="V134">
            <v>12663736</v>
          </cell>
          <cell r="X134">
            <v>36539481</v>
          </cell>
          <cell r="Y134"/>
          <cell r="Z134">
            <v>40027402</v>
          </cell>
          <cell r="AA134">
            <v>16923452</v>
          </cell>
          <cell r="AB134"/>
          <cell r="AC134">
            <v>36539481</v>
          </cell>
          <cell r="AD134">
            <v>3470714.976744981</v>
          </cell>
          <cell r="AE134">
            <v>11978055.663138468</v>
          </cell>
          <cell r="AF134">
            <v>8208946</v>
          </cell>
          <cell r="AG134">
            <v>28330535</v>
          </cell>
          <cell r="AH134">
            <v>0</v>
          </cell>
          <cell r="AI134">
            <v>15448770.639883447</v>
          </cell>
          <cell r="AJ134">
            <v>325201.89415605407</v>
          </cell>
          <cell r="AK134">
            <v>1</v>
          </cell>
          <cell r="AL134">
            <v>1696953.8784999899</v>
          </cell>
          <cell r="AM134">
            <v>204990.62849999999</v>
          </cell>
          <cell r="AN134">
            <v>5.4103361665636422E-3</v>
          </cell>
          <cell r="AO134">
            <v>205351.42594187052</v>
          </cell>
          <cell r="AP134">
            <v>73836.81</v>
          </cell>
          <cell r="AQ134">
            <v>0</v>
          </cell>
          <cell r="AR134">
            <v>131514.61594187052</v>
          </cell>
          <cell r="AS134"/>
          <cell r="AT134">
            <v>1491963.2499999898</v>
          </cell>
          <cell r="AU134">
            <v>2.7304586690953602E-2</v>
          </cell>
          <cell r="AV134">
            <v>34851.442706980386</v>
          </cell>
          <cell r="AW134">
            <v>119279.73</v>
          </cell>
          <cell r="AX134">
            <v>0</v>
          </cell>
          <cell r="AY134">
            <v>-84428.287293019617</v>
          </cell>
        </row>
        <row r="135">
          <cell r="A135" t="str">
            <v>100699950A</v>
          </cell>
          <cell r="B135" t="str">
            <v>STILLWATER MEDICAL CENTER</v>
          </cell>
          <cell r="C135" t="str">
            <v>Yes</v>
          </cell>
          <cell r="D135">
            <v>2</v>
          </cell>
          <cell r="E135">
            <v>12</v>
          </cell>
          <cell r="F135">
            <v>370049</v>
          </cell>
          <cell r="G135">
            <v>43101</v>
          </cell>
          <cell r="H135">
            <v>43465</v>
          </cell>
          <cell r="I135">
            <v>1</v>
          </cell>
          <cell r="J135">
            <v>43354217</v>
          </cell>
          <cell r="K135">
            <v>70561912</v>
          </cell>
          <cell r="L135">
            <v>32055223</v>
          </cell>
          <cell r="M135">
            <v>261922291</v>
          </cell>
          <cell r="N135">
            <v>116178912</v>
          </cell>
          <cell r="O135">
            <v>590808656</v>
          </cell>
          <cell r="P135">
            <v>203223308</v>
          </cell>
          <cell r="R135">
            <v>43354217</v>
          </cell>
          <cell r="S135">
            <v>70561912</v>
          </cell>
          <cell r="T135">
            <v>32055223</v>
          </cell>
          <cell r="U135">
            <v>261922291</v>
          </cell>
          <cell r="V135">
            <v>116178912</v>
          </cell>
          <cell r="X135">
            <v>524072555</v>
          </cell>
          <cell r="Y135"/>
          <cell r="Z135">
            <v>590808656</v>
          </cell>
          <cell r="AA135">
            <v>203223308</v>
          </cell>
          <cell r="AB135"/>
          <cell r="AC135">
            <v>524072555</v>
          </cell>
          <cell r="AD135">
            <v>50210471.233638145</v>
          </cell>
          <cell r="AE135">
            <v>130057297.65821089</v>
          </cell>
          <cell r="AF135">
            <v>145971352</v>
          </cell>
          <cell r="AG135">
            <v>378101203</v>
          </cell>
          <cell r="AH135">
            <v>0</v>
          </cell>
          <cell r="AI135">
            <v>180267768.89184904</v>
          </cell>
          <cell r="AJ135">
            <v>3794698.054974644</v>
          </cell>
          <cell r="AK135">
            <v>1</v>
          </cell>
          <cell r="AL135">
            <v>10749473.6366938</v>
          </cell>
          <cell r="AM135">
            <v>2376901.9878749996</v>
          </cell>
          <cell r="AN135">
            <v>6.2733788775993379E-2</v>
          </cell>
          <cell r="AO135">
            <v>4721324.2616860531</v>
          </cell>
          <cell r="AP135">
            <v>856150.62</v>
          </cell>
          <cell r="AQ135">
            <v>0</v>
          </cell>
          <cell r="AR135">
            <v>3865173.641686053</v>
          </cell>
          <cell r="AS135"/>
          <cell r="AT135">
            <v>8372571.6488188002</v>
          </cell>
          <cell r="AU135">
            <v>0.15322737233064879</v>
          </cell>
          <cell r="AV135">
            <v>1213054.8929940755</v>
          </cell>
          <cell r="AW135">
            <v>669371.79</v>
          </cell>
          <cell r="AX135">
            <v>0</v>
          </cell>
          <cell r="AY135">
            <v>543683.10299407551</v>
          </cell>
        </row>
        <row r="136">
          <cell r="A136" t="str">
            <v>200100890B</v>
          </cell>
          <cell r="B136" t="str">
            <v>WAGONER COMMUNITY HOSPITAL</v>
          </cell>
          <cell r="C136" t="str">
            <v>Yes</v>
          </cell>
          <cell r="D136">
            <v>2</v>
          </cell>
          <cell r="E136">
            <v>12</v>
          </cell>
          <cell r="F136">
            <v>370166</v>
          </cell>
          <cell r="G136">
            <v>43009</v>
          </cell>
          <cell r="H136">
            <v>43373</v>
          </cell>
          <cell r="I136">
            <v>1</v>
          </cell>
          <cell r="J136">
            <v>16864134</v>
          </cell>
          <cell r="K136">
            <v>7676576</v>
          </cell>
          <cell r="L136">
            <v>38631</v>
          </cell>
          <cell r="M136">
            <v>19738654</v>
          </cell>
          <cell r="N136">
            <v>5714101</v>
          </cell>
          <cell r="O136">
            <v>51418563</v>
          </cell>
          <cell r="P136">
            <v>24137244</v>
          </cell>
          <cell r="R136">
            <v>16864134</v>
          </cell>
          <cell r="S136">
            <v>7676576</v>
          </cell>
          <cell r="T136">
            <v>38631</v>
          </cell>
          <cell r="U136">
            <v>19738654</v>
          </cell>
          <cell r="V136">
            <v>5714101</v>
          </cell>
          <cell r="X136">
            <v>50032096</v>
          </cell>
          <cell r="Y136"/>
          <cell r="Z136">
            <v>51418563</v>
          </cell>
          <cell r="AA136">
            <v>24137244</v>
          </cell>
          <cell r="AB136"/>
          <cell r="AC136">
            <v>50032096</v>
          </cell>
          <cell r="AD136">
            <v>11538197.811483063</v>
          </cell>
          <cell r="AE136">
            <v>11948201.623355752</v>
          </cell>
          <cell r="AF136">
            <v>24579341</v>
          </cell>
          <cell r="AG136">
            <v>25452755</v>
          </cell>
          <cell r="AH136">
            <v>0</v>
          </cell>
          <cell r="AI136">
            <v>23486399.434838817</v>
          </cell>
          <cell r="AJ136">
            <v>494396.72328340582</v>
          </cell>
          <cell r="AK136">
            <v>1</v>
          </cell>
          <cell r="AL136">
            <v>3499393.5869325413</v>
          </cell>
          <cell r="AM136">
            <v>1917486.2992499999</v>
          </cell>
          <cell r="AN136">
            <v>5.0608389025562459E-2</v>
          </cell>
          <cell r="AO136">
            <v>4404430.7944146348</v>
          </cell>
          <cell r="AP136">
            <v>690670.92</v>
          </cell>
          <cell r="AQ136">
            <v>0</v>
          </cell>
          <cell r="AR136">
            <v>3713759.8744146349</v>
          </cell>
          <cell r="AS136"/>
          <cell r="AT136">
            <v>1581907.2876825414</v>
          </cell>
          <cell r="AU136">
            <v>2.8950662607527048E-2</v>
          </cell>
          <cell r="AV136">
            <v>816171.5614319623</v>
          </cell>
          <cell r="AW136">
            <v>126470.59</v>
          </cell>
          <cell r="AX136">
            <v>0</v>
          </cell>
          <cell r="AY136">
            <v>689700.97143196233</v>
          </cell>
        </row>
        <row r="137">
          <cell r="A137"/>
          <cell r="C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R137"/>
          <cell r="Y137"/>
          <cell r="AB137"/>
          <cell r="AJ137"/>
          <cell r="AK137"/>
          <cell r="AL137"/>
          <cell r="AM137"/>
          <cell r="AN137"/>
          <cell r="AO137"/>
          <cell r="AP137"/>
          <cell r="AQ137"/>
          <cell r="AR137"/>
          <cell r="AS137"/>
          <cell r="AT137"/>
          <cell r="AU137"/>
          <cell r="AV137"/>
          <cell r="AW137"/>
          <cell r="AX137"/>
          <cell r="AY137"/>
        </row>
        <row r="138">
          <cell r="A138"/>
          <cell r="B138" t="str">
            <v>NSGO CAH Not Taxed</v>
          </cell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</row>
        <row r="139">
          <cell r="A139" t="str">
            <v>100700790A</v>
          </cell>
          <cell r="B139" t="str">
            <v>ARBUCKLE MEM HSP</v>
          </cell>
          <cell r="C139" t="str">
            <v>No</v>
          </cell>
          <cell r="D139">
            <v>2</v>
          </cell>
          <cell r="E139">
            <v>12</v>
          </cell>
          <cell r="F139">
            <v>371328</v>
          </cell>
          <cell r="G139">
            <v>43101</v>
          </cell>
          <cell r="H139">
            <v>43465</v>
          </cell>
          <cell r="I139">
            <v>1</v>
          </cell>
          <cell r="J139">
            <v>2343775</v>
          </cell>
          <cell r="K139">
            <v>6101888</v>
          </cell>
          <cell r="L139">
            <v>44782</v>
          </cell>
          <cell r="M139">
            <v>10415009</v>
          </cell>
          <cell r="N139">
            <v>3396573</v>
          </cell>
          <cell r="O139">
            <v>25714580</v>
          </cell>
          <cell r="P139">
            <v>16096229</v>
          </cell>
          <cell r="R139">
            <v>2343775</v>
          </cell>
          <cell r="S139">
            <v>6101888</v>
          </cell>
          <cell r="T139">
            <v>44782</v>
          </cell>
          <cell r="U139">
            <v>10415009</v>
          </cell>
          <cell r="V139">
            <v>3396573</v>
          </cell>
          <cell r="X139">
            <v>22302027</v>
          </cell>
          <cell r="Y139"/>
          <cell r="Z139">
            <v>25714580</v>
          </cell>
          <cell r="AA139">
            <v>16096229</v>
          </cell>
          <cell r="AB139"/>
          <cell r="AC139">
            <v>22302027</v>
          </cell>
          <cell r="AD139">
            <v>5314656.0057331296</v>
          </cell>
          <cell r="AE139">
            <v>8645460.5412290618</v>
          </cell>
          <cell r="AF139">
            <v>8490445</v>
          </cell>
          <cell r="AG139">
            <v>13811582</v>
          </cell>
          <cell r="AH139">
            <v>0</v>
          </cell>
          <cell r="AI139">
            <v>13960116.54696219</v>
          </cell>
          <cell r="AJ139">
            <v>0</v>
          </cell>
          <cell r="AK139">
            <v>0</v>
          </cell>
          <cell r="AL139">
            <v>892244.88848947687</v>
          </cell>
          <cell r="AM139">
            <v>134350.06</v>
          </cell>
          <cell r="AN139">
            <v>0</v>
          </cell>
          <cell r="AO139">
            <v>34971.160482003666</v>
          </cell>
          <cell r="AP139">
            <v>0</v>
          </cell>
          <cell r="AQ139">
            <v>3328.5</v>
          </cell>
          <cell r="AR139">
            <v>31642.660482003666</v>
          </cell>
          <cell r="AS139"/>
          <cell r="AT139">
            <v>757894.82848947681</v>
          </cell>
          <cell r="AU139">
            <v>0</v>
          </cell>
          <cell r="AV139">
            <v>356272.64934696414</v>
          </cell>
          <cell r="AW139">
            <v>0</v>
          </cell>
          <cell r="AX139">
            <v>66151</v>
          </cell>
          <cell r="AY139">
            <v>290121.64934696414</v>
          </cell>
        </row>
        <row r="140">
          <cell r="A140" t="str">
            <v>100262850D</v>
          </cell>
          <cell r="B140" t="str">
            <v>ATOKA MEMORIAL HOSPITAL</v>
          </cell>
          <cell r="C140" t="str">
            <v>No</v>
          </cell>
          <cell r="D140">
            <v>2</v>
          </cell>
          <cell r="E140">
            <v>12</v>
          </cell>
          <cell r="F140">
            <v>371300</v>
          </cell>
          <cell r="G140">
            <v>43101</v>
          </cell>
          <cell r="H140">
            <v>43465</v>
          </cell>
          <cell r="I140">
            <v>1</v>
          </cell>
          <cell r="J140">
            <v>2172285</v>
          </cell>
          <cell r="K140">
            <v>3612825</v>
          </cell>
          <cell r="L140">
            <v>24244</v>
          </cell>
          <cell r="M140">
            <v>6131839</v>
          </cell>
          <cell r="N140">
            <v>2263511</v>
          </cell>
          <cell r="O140">
            <v>15737000</v>
          </cell>
          <cell r="P140">
            <v>9473589</v>
          </cell>
          <cell r="R140">
            <v>2172285</v>
          </cell>
          <cell r="S140">
            <v>3612825</v>
          </cell>
          <cell r="T140">
            <v>24244</v>
          </cell>
          <cell r="U140">
            <v>6131839</v>
          </cell>
          <cell r="V140">
            <v>2263511</v>
          </cell>
          <cell r="W140"/>
          <cell r="X140">
            <v>14204704</v>
          </cell>
          <cell r="Y140"/>
          <cell r="Z140">
            <v>15737000</v>
          </cell>
          <cell r="AA140">
            <v>9473589</v>
          </cell>
          <cell r="AB140"/>
          <cell r="AC140">
            <v>14204704</v>
          </cell>
          <cell r="AD140">
            <v>3497199.7300315178</v>
          </cell>
          <cell r="AE140">
            <v>5053955.354333736</v>
          </cell>
          <cell r="AF140">
            <v>5809354</v>
          </cell>
          <cell r="AG140">
            <v>8395350</v>
          </cell>
          <cell r="AH140">
            <v>0</v>
          </cell>
          <cell r="AI140">
            <v>8551155.0843652543</v>
          </cell>
          <cell r="AJ140">
            <v>0</v>
          </cell>
          <cell r="AK140">
            <v>0</v>
          </cell>
          <cell r="AL140">
            <v>459495.53999999899</v>
          </cell>
          <cell r="AM140">
            <v>91052.67</v>
          </cell>
          <cell r="AN140">
            <v>0</v>
          </cell>
          <cell r="AO140">
            <v>27946.48768245192</v>
          </cell>
          <cell r="AP140">
            <v>0</v>
          </cell>
          <cell r="AQ140">
            <v>4578.25</v>
          </cell>
          <cell r="AR140">
            <v>23368.23768245192</v>
          </cell>
          <cell r="AS140"/>
          <cell r="AT140">
            <v>368442.86999999901</v>
          </cell>
          <cell r="AU140">
            <v>0</v>
          </cell>
          <cell r="AV140">
            <v>573093.12356962776</v>
          </cell>
          <cell r="AW140">
            <v>0</v>
          </cell>
          <cell r="AX140">
            <v>147592</v>
          </cell>
          <cell r="AY140">
            <v>425501.12356962776</v>
          </cell>
        </row>
        <row r="141">
          <cell r="A141" t="str">
            <v>100700760A</v>
          </cell>
          <cell r="B141" t="str">
            <v>BEAVER COUNTY MEMORIAL HOSPITAL</v>
          </cell>
          <cell r="C141" t="str">
            <v>No</v>
          </cell>
          <cell r="D141">
            <v>2</v>
          </cell>
          <cell r="E141">
            <v>12</v>
          </cell>
          <cell r="F141">
            <v>371322</v>
          </cell>
          <cell r="G141">
            <v>42917</v>
          </cell>
          <cell r="H141">
            <v>43281</v>
          </cell>
          <cell r="I141">
            <v>1</v>
          </cell>
          <cell r="J141">
            <v>1237608</v>
          </cell>
          <cell r="K141">
            <v>457726</v>
          </cell>
          <cell r="L141">
            <v>7078</v>
          </cell>
          <cell r="M141">
            <v>2574813</v>
          </cell>
          <cell r="N141">
            <v>815746</v>
          </cell>
          <cell r="O141">
            <v>5795675</v>
          </cell>
          <cell r="P141">
            <v>4635699</v>
          </cell>
          <cell r="R141">
            <v>1237608</v>
          </cell>
          <cell r="S141">
            <v>457726</v>
          </cell>
          <cell r="T141">
            <v>7078</v>
          </cell>
          <cell r="U141">
            <v>2574813</v>
          </cell>
          <cell r="V141">
            <v>815746</v>
          </cell>
          <cell r="X141">
            <v>5092971</v>
          </cell>
          <cell r="Y141"/>
          <cell r="Z141">
            <v>5795675</v>
          </cell>
          <cell r="AA141">
            <v>4635699</v>
          </cell>
          <cell r="AB141"/>
          <cell r="AC141">
            <v>5092971</v>
          </cell>
          <cell r="AD141">
            <v>1361682.5660493386</v>
          </cell>
          <cell r="AE141">
            <v>2711955.2020672313</v>
          </cell>
          <cell r="AF141">
            <v>1702412</v>
          </cell>
          <cell r="AG141">
            <v>3390559</v>
          </cell>
          <cell r="AH141">
            <v>0</v>
          </cell>
          <cell r="AI141">
            <v>4073637.7681165696</v>
          </cell>
          <cell r="AJ141">
            <v>0</v>
          </cell>
          <cell r="AK141">
            <v>0</v>
          </cell>
          <cell r="AL141">
            <v>51789.96</v>
          </cell>
          <cell r="AM141">
            <v>3729.6</v>
          </cell>
          <cell r="AN141">
            <v>0</v>
          </cell>
          <cell r="AO141">
            <v>0</v>
          </cell>
          <cell r="AP141">
            <v>0</v>
          </cell>
          <cell r="AQ141">
            <v>117</v>
          </cell>
          <cell r="AR141">
            <v>-117</v>
          </cell>
          <cell r="AS141"/>
          <cell r="AT141">
            <v>48060.36</v>
          </cell>
          <cell r="AU141">
            <v>0</v>
          </cell>
          <cell r="AV141">
            <v>53130.289030673797</v>
          </cell>
          <cell r="AW141">
            <v>0</v>
          </cell>
          <cell r="AX141">
            <v>20121.25</v>
          </cell>
          <cell r="AY141">
            <v>33009.039030673797</v>
          </cell>
        </row>
        <row r="142">
          <cell r="A142" t="str">
            <v>100700740A</v>
          </cell>
          <cell r="B142" t="str">
            <v>CIMARRON MEMORIAL HOSPITAL</v>
          </cell>
          <cell r="C142" t="str">
            <v>No</v>
          </cell>
          <cell r="D142">
            <v>2</v>
          </cell>
          <cell r="E142">
            <v>12</v>
          </cell>
          <cell r="F142">
            <v>371307</v>
          </cell>
          <cell r="G142">
            <v>43101</v>
          </cell>
          <cell r="H142">
            <v>43465</v>
          </cell>
          <cell r="I142">
            <v>1</v>
          </cell>
          <cell r="J142">
            <v>725188</v>
          </cell>
          <cell r="K142">
            <v>1586741</v>
          </cell>
          <cell r="L142">
            <v>8048</v>
          </cell>
          <cell r="M142">
            <v>950025</v>
          </cell>
          <cell r="N142">
            <v>648424</v>
          </cell>
          <cell r="O142">
            <v>15705698</v>
          </cell>
          <cell r="P142">
            <v>14674913</v>
          </cell>
          <cell r="R142">
            <v>725188</v>
          </cell>
          <cell r="S142">
            <v>1586741</v>
          </cell>
          <cell r="T142">
            <v>8048</v>
          </cell>
          <cell r="U142">
            <v>950025</v>
          </cell>
          <cell r="V142">
            <v>648424</v>
          </cell>
          <cell r="X142">
            <v>3918426</v>
          </cell>
          <cell r="Y142"/>
          <cell r="Z142">
            <v>15705698</v>
          </cell>
          <cell r="AA142">
            <v>14674913</v>
          </cell>
          <cell r="AB142"/>
          <cell r="AC142">
            <v>3918426</v>
          </cell>
          <cell r="AD142">
            <v>2167713.9492304642</v>
          </cell>
          <cell r="AE142">
            <v>1493540.7525305147</v>
          </cell>
          <cell r="AF142">
            <v>2319977</v>
          </cell>
          <cell r="AG142">
            <v>1598449</v>
          </cell>
          <cell r="AH142">
            <v>0</v>
          </cell>
          <cell r="AI142">
            <v>3661254.7017609789</v>
          </cell>
          <cell r="AJ142">
            <v>0</v>
          </cell>
          <cell r="AK142">
            <v>0</v>
          </cell>
          <cell r="AL142">
            <v>66829.22</v>
          </cell>
          <cell r="AM142">
            <v>18362.809999999998</v>
          </cell>
          <cell r="AN142">
            <v>0</v>
          </cell>
          <cell r="AO142">
            <v>19063.569908019243</v>
          </cell>
          <cell r="AP142">
            <v>0</v>
          </cell>
          <cell r="AQ142">
            <v>2327.75</v>
          </cell>
          <cell r="AR142">
            <v>16735.819908019243</v>
          </cell>
          <cell r="AS142"/>
          <cell r="AT142">
            <v>48466.41</v>
          </cell>
          <cell r="AU142">
            <v>0</v>
          </cell>
          <cell r="AV142">
            <v>23475.172447401867</v>
          </cell>
          <cell r="AW142">
            <v>0</v>
          </cell>
          <cell r="AX142">
            <v>22630.5</v>
          </cell>
          <cell r="AY142">
            <v>844.67244740186652</v>
          </cell>
        </row>
        <row r="143">
          <cell r="A143" t="str">
            <v>200234090B</v>
          </cell>
          <cell r="B143" t="str">
            <v>CLEVELAND AREA HOSPITAL</v>
          </cell>
          <cell r="C143" t="str">
            <v>No</v>
          </cell>
          <cell r="D143">
            <v>2</v>
          </cell>
          <cell r="E143">
            <v>12</v>
          </cell>
          <cell r="F143">
            <v>371320</v>
          </cell>
          <cell r="G143">
            <v>43101</v>
          </cell>
          <cell r="H143">
            <v>43465</v>
          </cell>
          <cell r="I143">
            <v>1</v>
          </cell>
          <cell r="J143">
            <v>1106002</v>
          </cell>
          <cell r="K143">
            <v>3239071</v>
          </cell>
          <cell r="L143">
            <v>178722</v>
          </cell>
          <cell r="M143">
            <v>12724360</v>
          </cell>
          <cell r="N143">
            <v>5664228</v>
          </cell>
          <cell r="O143">
            <v>26506258</v>
          </cell>
          <cell r="P143">
            <v>12933009</v>
          </cell>
          <cell r="R143">
            <v>1106002</v>
          </cell>
          <cell r="S143">
            <v>3239071</v>
          </cell>
          <cell r="T143">
            <v>178722</v>
          </cell>
          <cell r="U143">
            <v>12724360</v>
          </cell>
          <cell r="V143">
            <v>5664228</v>
          </cell>
          <cell r="W143"/>
          <cell r="X143">
            <v>22912383</v>
          </cell>
          <cell r="Y143"/>
          <cell r="Z143">
            <v>26506258</v>
          </cell>
          <cell r="AA143">
            <v>12933009</v>
          </cell>
          <cell r="AB143"/>
          <cell r="AC143">
            <v>22912383</v>
          </cell>
          <cell r="AD143">
            <v>2207262.9583985414</v>
          </cell>
          <cell r="AE143">
            <v>8972212.3017625511</v>
          </cell>
          <cell r="AF143">
            <v>4523795</v>
          </cell>
          <cell r="AG143">
            <v>18388588</v>
          </cell>
          <cell r="AH143">
            <v>0</v>
          </cell>
          <cell r="AI143">
            <v>11179475.260161091</v>
          </cell>
          <cell r="AJ143">
            <v>0</v>
          </cell>
          <cell r="AK143">
            <v>0</v>
          </cell>
          <cell r="AL143">
            <v>919755.16000000108</v>
          </cell>
          <cell r="AM143">
            <v>12786.12</v>
          </cell>
          <cell r="AN143">
            <v>0</v>
          </cell>
          <cell r="AO143">
            <v>20966.002759018345</v>
          </cell>
          <cell r="AP143">
            <v>0</v>
          </cell>
          <cell r="AQ143">
            <v>0</v>
          </cell>
          <cell r="AR143">
            <v>20966.002759018345</v>
          </cell>
          <cell r="AS143"/>
          <cell r="AT143">
            <v>906969.04000000108</v>
          </cell>
          <cell r="AU143">
            <v>0</v>
          </cell>
          <cell r="AV143">
            <v>649805.55607868137</v>
          </cell>
          <cell r="AW143">
            <v>0</v>
          </cell>
          <cell r="AX143">
            <v>258312</v>
          </cell>
          <cell r="AY143">
            <v>391493.55607868137</v>
          </cell>
        </row>
        <row r="144">
          <cell r="A144" t="str">
            <v>100819200B</v>
          </cell>
          <cell r="B144" t="str">
            <v>CORDELL MEMORIAL HOSPITAL</v>
          </cell>
          <cell r="C144" t="str">
            <v>No</v>
          </cell>
          <cell r="D144">
            <v>2</v>
          </cell>
          <cell r="E144">
            <v>12</v>
          </cell>
          <cell r="F144">
            <v>371325</v>
          </cell>
          <cell r="G144">
            <v>42917</v>
          </cell>
          <cell r="H144">
            <v>43281</v>
          </cell>
          <cell r="I144">
            <v>1</v>
          </cell>
          <cell r="J144">
            <v>678889</v>
          </cell>
          <cell r="K144">
            <v>1653295</v>
          </cell>
          <cell r="L144">
            <v>51764</v>
          </cell>
          <cell r="M144">
            <v>3868170</v>
          </cell>
          <cell r="N144">
            <v>1347432</v>
          </cell>
          <cell r="O144">
            <v>9111114</v>
          </cell>
          <cell r="P144">
            <v>6494246</v>
          </cell>
          <cell r="R144">
            <v>678889</v>
          </cell>
          <cell r="S144">
            <v>1653295</v>
          </cell>
          <cell r="T144">
            <v>51764</v>
          </cell>
          <cell r="U144">
            <v>3868170</v>
          </cell>
          <cell r="V144">
            <v>1347432</v>
          </cell>
          <cell r="X144">
            <v>7599550</v>
          </cell>
          <cell r="Y144"/>
          <cell r="Z144">
            <v>9111114</v>
          </cell>
          <cell r="AA144">
            <v>6494246</v>
          </cell>
          <cell r="AB144"/>
          <cell r="AC144">
            <v>7599550</v>
          </cell>
          <cell r="AD144">
            <v>1699237.3010817338</v>
          </cell>
          <cell r="AE144">
            <v>3717591.7704566093</v>
          </cell>
          <cell r="AF144">
            <v>2383948</v>
          </cell>
          <cell r="AG144">
            <v>5215602</v>
          </cell>
          <cell r="AH144">
            <v>0</v>
          </cell>
          <cell r="AI144">
            <v>5416829.0715383431</v>
          </cell>
          <cell r="AJ144">
            <v>0</v>
          </cell>
          <cell r="AK144">
            <v>0</v>
          </cell>
          <cell r="AL144">
            <v>237715.11</v>
          </cell>
          <cell r="AM144">
            <v>39198.86</v>
          </cell>
          <cell r="AN144">
            <v>0</v>
          </cell>
          <cell r="AO144">
            <v>20105.777653297264</v>
          </cell>
          <cell r="AP144">
            <v>0</v>
          </cell>
          <cell r="AQ144">
            <v>3735.75</v>
          </cell>
          <cell r="AR144">
            <v>16370.027653297264</v>
          </cell>
          <cell r="AS144"/>
          <cell r="AT144">
            <v>198516.25</v>
          </cell>
          <cell r="AU144">
            <v>0</v>
          </cell>
          <cell r="AV144">
            <v>246556.15612146165</v>
          </cell>
          <cell r="AW144">
            <v>0</v>
          </cell>
          <cell r="AX144">
            <v>75007.75</v>
          </cell>
          <cell r="AY144">
            <v>171548.40612146165</v>
          </cell>
        </row>
        <row r="145">
          <cell r="A145" t="str">
            <v>100700120Q</v>
          </cell>
          <cell r="B145" t="str">
            <v>DUNCAN REGIONAL HOSPITAL INC (JEFFERSON COUNTY HOSPITAL)</v>
          </cell>
          <cell r="C145" t="str">
            <v>No</v>
          </cell>
          <cell r="D145">
            <v>2</v>
          </cell>
          <cell r="E145">
            <v>12</v>
          </cell>
          <cell r="F145">
            <v>371311</v>
          </cell>
          <cell r="G145">
            <v>42917</v>
          </cell>
          <cell r="H145">
            <v>43281</v>
          </cell>
          <cell r="I145">
            <v>1</v>
          </cell>
          <cell r="J145">
            <v>1080456</v>
          </cell>
          <cell r="K145">
            <v>1134314</v>
          </cell>
          <cell r="L145">
            <v>0</v>
          </cell>
          <cell r="M145">
            <v>4023799</v>
          </cell>
          <cell r="N145">
            <v>2575047</v>
          </cell>
          <cell r="O145">
            <v>19387262</v>
          </cell>
          <cell r="P145">
            <v>15375630</v>
          </cell>
          <cell r="R145">
            <v>1080456</v>
          </cell>
          <cell r="S145">
            <v>1134314</v>
          </cell>
          <cell r="T145">
            <v>0</v>
          </cell>
          <cell r="U145">
            <v>4023799</v>
          </cell>
          <cell r="V145">
            <v>2575047</v>
          </cell>
          <cell r="X145">
            <v>8813616</v>
          </cell>
          <cell r="Y145"/>
          <cell r="Z145">
            <v>19387262</v>
          </cell>
          <cell r="AA145">
            <v>15375630</v>
          </cell>
          <cell r="AB145"/>
          <cell r="AC145">
            <v>8813616</v>
          </cell>
          <cell r="AD145">
            <v>1756487.5357386721</v>
          </cell>
          <cell r="AE145">
            <v>5233406.0644035237</v>
          </cell>
          <cell r="AF145">
            <v>2214770</v>
          </cell>
          <cell r="AG145">
            <v>6598846</v>
          </cell>
          <cell r="AH145">
            <v>0</v>
          </cell>
          <cell r="AI145">
            <v>6989893.6001421958</v>
          </cell>
          <cell r="AJ145">
            <v>0</v>
          </cell>
          <cell r="AK145">
            <v>0</v>
          </cell>
          <cell r="AL145">
            <v>222294.21</v>
          </cell>
          <cell r="AM145">
            <v>0</v>
          </cell>
          <cell r="AN145">
            <v>0</v>
          </cell>
          <cell r="AO145">
            <v>5741.3318888773047</v>
          </cell>
          <cell r="AP145">
            <v>0</v>
          </cell>
          <cell r="AQ145">
            <v>0</v>
          </cell>
          <cell r="AR145">
            <v>5741.3318888773047</v>
          </cell>
          <cell r="AS145"/>
          <cell r="AT145">
            <v>222294.21</v>
          </cell>
          <cell r="AU145">
            <v>0</v>
          </cell>
          <cell r="AV145">
            <v>1854743.8519319794</v>
          </cell>
          <cell r="AW145">
            <v>0</v>
          </cell>
          <cell r="AX145">
            <v>313176.5</v>
          </cell>
          <cell r="AY145">
            <v>1541567.3519319794</v>
          </cell>
        </row>
        <row r="146">
          <cell r="A146" t="str">
            <v>100700730A</v>
          </cell>
          <cell r="B146" t="str">
            <v>EASTERN OKLAHOMA MEDICAL CENTER</v>
          </cell>
          <cell r="C146" t="str">
            <v>No</v>
          </cell>
          <cell r="D146">
            <v>2</v>
          </cell>
          <cell r="E146">
            <v>12</v>
          </cell>
          <cell r="F146">
            <v>371337</v>
          </cell>
          <cell r="G146">
            <v>42917</v>
          </cell>
          <cell r="H146">
            <v>43281</v>
          </cell>
          <cell r="I146">
            <v>1</v>
          </cell>
          <cell r="J146">
            <v>7587728</v>
          </cell>
          <cell r="K146">
            <v>6447693</v>
          </cell>
          <cell r="L146">
            <v>63136</v>
          </cell>
          <cell r="M146">
            <v>23044569</v>
          </cell>
          <cell r="N146">
            <v>8540242</v>
          </cell>
          <cell r="O146">
            <v>49220646</v>
          </cell>
          <cell r="P146">
            <v>19844166</v>
          </cell>
          <cell r="R146">
            <v>7587728</v>
          </cell>
          <cell r="S146">
            <v>6447693</v>
          </cell>
          <cell r="T146">
            <v>63136</v>
          </cell>
          <cell r="U146">
            <v>23044569</v>
          </cell>
          <cell r="V146">
            <v>8540242</v>
          </cell>
          <cell r="X146">
            <v>45683368</v>
          </cell>
          <cell r="Y146"/>
          <cell r="Z146">
            <v>49220646</v>
          </cell>
          <cell r="AA146">
            <v>19844166</v>
          </cell>
          <cell r="AB146"/>
          <cell r="AC146">
            <v>45683368</v>
          </cell>
          <cell r="AD146">
            <v>5684080.3241075305</v>
          </cell>
          <cell r="AE146">
            <v>12733970.061315855</v>
          </cell>
          <cell r="AF146">
            <v>14098557</v>
          </cell>
          <cell r="AG146">
            <v>31584811</v>
          </cell>
          <cell r="AH146">
            <v>0</v>
          </cell>
          <cell r="AI146">
            <v>18418050.385423385</v>
          </cell>
          <cell r="AJ146">
            <v>0</v>
          </cell>
          <cell r="AK146">
            <v>0</v>
          </cell>
          <cell r="AL146">
            <v>2887422.4917217442</v>
          </cell>
          <cell r="AM146">
            <v>990657.06</v>
          </cell>
          <cell r="AN146">
            <v>0</v>
          </cell>
          <cell r="AO146">
            <v>1516729.0926968653</v>
          </cell>
          <cell r="AP146">
            <v>0</v>
          </cell>
          <cell r="AQ146">
            <v>273805.5</v>
          </cell>
          <cell r="AR146">
            <v>1242923.5926968653</v>
          </cell>
          <cell r="AS146"/>
          <cell r="AT146">
            <v>1896765.4317217441</v>
          </cell>
          <cell r="AU146">
            <v>0</v>
          </cell>
          <cell r="AV146">
            <v>2227842.0305174086</v>
          </cell>
          <cell r="AW146">
            <v>0</v>
          </cell>
          <cell r="AX146">
            <v>340839.25</v>
          </cell>
          <cell r="AY146">
            <v>1887002.7805174086</v>
          </cell>
        </row>
        <row r="147">
          <cell r="A147" t="str">
            <v>100700800A</v>
          </cell>
          <cell r="B147" t="str">
            <v>FAIRVIEW HSP</v>
          </cell>
          <cell r="C147" t="str">
            <v>No</v>
          </cell>
          <cell r="D147">
            <v>2</v>
          </cell>
          <cell r="E147">
            <v>12</v>
          </cell>
          <cell r="F147">
            <v>371329</v>
          </cell>
          <cell r="G147">
            <v>42917</v>
          </cell>
          <cell r="H147">
            <v>43281</v>
          </cell>
          <cell r="I147">
            <v>1</v>
          </cell>
          <cell r="J147">
            <v>811739</v>
          </cell>
          <cell r="K147">
            <v>865761</v>
          </cell>
          <cell r="L147">
            <v>20156</v>
          </cell>
          <cell r="M147">
            <v>6270379</v>
          </cell>
          <cell r="N147">
            <v>2047418</v>
          </cell>
          <cell r="O147">
            <v>11389468</v>
          </cell>
          <cell r="P147">
            <v>5601540</v>
          </cell>
          <cell r="R147">
            <v>811739</v>
          </cell>
          <cell r="S147">
            <v>865761</v>
          </cell>
          <cell r="T147">
            <v>20156</v>
          </cell>
          <cell r="U147">
            <v>6270379</v>
          </cell>
          <cell r="V147">
            <v>2047418</v>
          </cell>
          <cell r="X147">
            <v>10015453</v>
          </cell>
          <cell r="Y147"/>
          <cell r="Z147">
            <v>11389468</v>
          </cell>
          <cell r="AA147">
            <v>5601540</v>
          </cell>
          <cell r="AB147"/>
          <cell r="AC147">
            <v>10015453</v>
          </cell>
          <cell r="AD147">
            <v>834936.97776226245</v>
          </cell>
          <cell r="AE147">
            <v>4090838.3611403098</v>
          </cell>
          <cell r="AF147">
            <v>1697656</v>
          </cell>
          <cell r="AG147">
            <v>8317797</v>
          </cell>
          <cell r="AH147">
            <v>0</v>
          </cell>
          <cell r="AI147">
            <v>4925775.3389025722</v>
          </cell>
          <cell r="AJ147">
            <v>0</v>
          </cell>
          <cell r="AK147">
            <v>0</v>
          </cell>
          <cell r="AL147">
            <v>132164.99</v>
          </cell>
          <cell r="AM147">
            <v>17322.48</v>
          </cell>
          <cell r="AN147">
            <v>0</v>
          </cell>
          <cell r="AO147">
            <v>21765.709232258752</v>
          </cell>
          <cell r="AP147">
            <v>0</v>
          </cell>
          <cell r="AQ147">
            <v>16922.25</v>
          </cell>
          <cell r="AR147">
            <v>4843.4592322587523</v>
          </cell>
          <cell r="AS147"/>
          <cell r="AT147">
            <v>114842.51</v>
          </cell>
          <cell r="AU147">
            <v>0</v>
          </cell>
          <cell r="AV147">
            <v>170688.79962929187</v>
          </cell>
          <cell r="AW147">
            <v>0</v>
          </cell>
          <cell r="AX147">
            <v>50029.75</v>
          </cell>
          <cell r="AY147">
            <v>120659.04962929187</v>
          </cell>
        </row>
        <row r="148">
          <cell r="A148" t="str">
            <v>100700780B</v>
          </cell>
          <cell r="B148" t="str">
            <v>HARMON MEMORIAL HOSPITAL</v>
          </cell>
          <cell r="C148" t="str">
            <v>No</v>
          </cell>
          <cell r="D148">
            <v>2</v>
          </cell>
          <cell r="E148">
            <v>12</v>
          </cell>
          <cell r="F148">
            <v>371329</v>
          </cell>
          <cell r="G148">
            <v>42917</v>
          </cell>
          <cell r="H148">
            <v>43281</v>
          </cell>
          <cell r="I148">
            <v>1</v>
          </cell>
          <cell r="J148">
            <v>811739</v>
          </cell>
          <cell r="K148">
            <v>865761</v>
          </cell>
          <cell r="L148">
            <v>20156</v>
          </cell>
          <cell r="M148">
            <v>6270379</v>
          </cell>
          <cell r="N148">
            <v>2047418</v>
          </cell>
          <cell r="O148">
            <v>11389468</v>
          </cell>
          <cell r="P148">
            <v>5601540</v>
          </cell>
          <cell r="R148">
            <v>811739</v>
          </cell>
          <cell r="S148">
            <v>865761</v>
          </cell>
          <cell r="T148">
            <v>20156</v>
          </cell>
          <cell r="U148">
            <v>6270379</v>
          </cell>
          <cell r="V148">
            <v>2047418</v>
          </cell>
          <cell r="X148">
            <v>10015453</v>
          </cell>
          <cell r="Y148"/>
          <cell r="Z148">
            <v>11389468</v>
          </cell>
          <cell r="AA148">
            <v>5601540</v>
          </cell>
          <cell r="AB148"/>
          <cell r="AC148">
            <v>10015453</v>
          </cell>
          <cell r="AD148">
            <v>834936.97776226245</v>
          </cell>
          <cell r="AE148">
            <v>4090838.3611403098</v>
          </cell>
          <cell r="AF148">
            <v>1697656</v>
          </cell>
          <cell r="AG148">
            <v>8317797</v>
          </cell>
          <cell r="AH148">
            <v>0</v>
          </cell>
          <cell r="AI148">
            <v>4925775.3389025722</v>
          </cell>
          <cell r="AJ148">
            <v>0</v>
          </cell>
          <cell r="AK148">
            <v>0</v>
          </cell>
          <cell r="AL148">
            <v>271691.26999999996</v>
          </cell>
          <cell r="AM148">
            <v>67913.789999999994</v>
          </cell>
          <cell r="AN148">
            <v>0</v>
          </cell>
          <cell r="AO148">
            <v>112022.47668715462</v>
          </cell>
          <cell r="AP148">
            <v>0</v>
          </cell>
          <cell r="AQ148">
            <v>60611.25</v>
          </cell>
          <cell r="AR148">
            <v>51411.226687154616</v>
          </cell>
          <cell r="AS148"/>
          <cell r="AT148">
            <v>203777.47999999998</v>
          </cell>
          <cell r="AU148">
            <v>0</v>
          </cell>
          <cell r="AV148">
            <v>399089.18499544245</v>
          </cell>
          <cell r="AW148">
            <v>0</v>
          </cell>
          <cell r="AX148">
            <v>188117.75</v>
          </cell>
          <cell r="AY148">
            <v>210971.43499544245</v>
          </cell>
        </row>
        <row r="149">
          <cell r="A149" t="str">
            <v>100699660A</v>
          </cell>
          <cell r="B149" t="str">
            <v>HARPER CO COM HSP</v>
          </cell>
          <cell r="C149" t="str">
            <v>No</v>
          </cell>
          <cell r="D149">
            <v>2</v>
          </cell>
          <cell r="E149">
            <v>12</v>
          </cell>
          <cell r="F149">
            <v>371324</v>
          </cell>
          <cell r="G149">
            <v>43009</v>
          </cell>
          <cell r="H149">
            <v>43373</v>
          </cell>
          <cell r="I149">
            <v>1</v>
          </cell>
          <cell r="J149">
            <v>692868</v>
          </cell>
          <cell r="K149">
            <v>1210602</v>
          </cell>
          <cell r="L149">
            <v>0</v>
          </cell>
          <cell r="M149">
            <v>3426036</v>
          </cell>
          <cell r="N149">
            <v>607423</v>
          </cell>
          <cell r="O149">
            <v>7309273</v>
          </cell>
          <cell r="P149">
            <v>3986182</v>
          </cell>
          <cell r="R149">
            <v>692868</v>
          </cell>
          <cell r="S149">
            <v>1210602</v>
          </cell>
          <cell r="T149">
            <v>0</v>
          </cell>
          <cell r="U149">
            <v>3426036</v>
          </cell>
          <cell r="V149">
            <v>607423</v>
          </cell>
          <cell r="X149">
            <v>5936929</v>
          </cell>
          <cell r="Y149"/>
          <cell r="Z149">
            <v>7309273</v>
          </cell>
          <cell r="AA149">
            <v>3986182</v>
          </cell>
          <cell r="AB149"/>
          <cell r="AC149">
            <v>5936929</v>
          </cell>
          <cell r="AD149">
            <v>1038075.5858400693</v>
          </cell>
          <cell r="AE149">
            <v>2199685.4767277129</v>
          </cell>
          <cell r="AF149">
            <v>1903470</v>
          </cell>
          <cell r="AG149">
            <v>4033459</v>
          </cell>
          <cell r="AH149">
            <v>0</v>
          </cell>
          <cell r="AI149">
            <v>3237761.0625677817</v>
          </cell>
          <cell r="AJ149">
            <v>0</v>
          </cell>
          <cell r="AK149">
            <v>0</v>
          </cell>
          <cell r="AL149">
            <v>65456.090000000011</v>
          </cell>
          <cell r="AM149">
            <v>19264.09</v>
          </cell>
          <cell r="AN149">
            <v>0</v>
          </cell>
          <cell r="AO149">
            <v>4846.1112192585806</v>
          </cell>
          <cell r="AP149">
            <v>0</v>
          </cell>
          <cell r="AQ149">
            <v>626</v>
          </cell>
          <cell r="AR149">
            <v>4220.1112192585806</v>
          </cell>
          <cell r="AS149"/>
          <cell r="AT149">
            <v>46192.000000000007</v>
          </cell>
          <cell r="AU149">
            <v>0</v>
          </cell>
          <cell r="AV149">
            <v>25199.370157907117</v>
          </cell>
          <cell r="AW149">
            <v>0</v>
          </cell>
          <cell r="AX149">
            <v>5467.5</v>
          </cell>
          <cell r="AY149">
            <v>19731.870157907117</v>
          </cell>
        </row>
        <row r="150">
          <cell r="A150" t="str">
            <v>200539880B</v>
          </cell>
          <cell r="B150" t="str">
            <v>HOLDENVILLE GENERAL HOSPITAL</v>
          </cell>
          <cell r="C150" t="str">
            <v>No</v>
          </cell>
          <cell r="D150">
            <v>2</v>
          </cell>
          <cell r="E150">
            <v>12</v>
          </cell>
          <cell r="F150">
            <v>371321</v>
          </cell>
          <cell r="G150">
            <v>42917</v>
          </cell>
          <cell r="H150">
            <v>43281</v>
          </cell>
          <cell r="I150">
            <v>1</v>
          </cell>
          <cell r="J150">
            <v>4275426</v>
          </cell>
          <cell r="K150">
            <v>1880195</v>
          </cell>
          <cell r="L150">
            <v>61198</v>
          </cell>
          <cell r="M150">
            <v>8896776</v>
          </cell>
          <cell r="N150">
            <v>4351524</v>
          </cell>
          <cell r="O150">
            <v>22383970</v>
          </cell>
          <cell r="P150">
            <v>10289620</v>
          </cell>
          <cell r="R150">
            <v>4275426</v>
          </cell>
          <cell r="S150">
            <v>1880195</v>
          </cell>
          <cell r="T150">
            <v>61198</v>
          </cell>
          <cell r="U150">
            <v>8896776</v>
          </cell>
          <cell r="V150">
            <v>4351524</v>
          </cell>
          <cell r="X150">
            <v>19465119</v>
          </cell>
          <cell r="Y150"/>
          <cell r="Z150">
            <v>22383970</v>
          </cell>
          <cell r="AA150">
            <v>10289620</v>
          </cell>
          <cell r="AB150"/>
          <cell r="AC150">
            <v>19465119</v>
          </cell>
          <cell r="AD150">
            <v>2857790.8708231831</v>
          </cell>
          <cell r="AE150">
            <v>6090071.2718074583</v>
          </cell>
          <cell r="AF150">
            <v>6216819</v>
          </cell>
          <cell r="AG150">
            <v>13248300</v>
          </cell>
          <cell r="AH150">
            <v>0</v>
          </cell>
          <cell r="AI150">
            <v>8947862.1426306423</v>
          </cell>
          <cell r="AJ150">
            <v>0</v>
          </cell>
          <cell r="AK150">
            <v>0</v>
          </cell>
          <cell r="AL150">
            <v>605913.66772810754</v>
          </cell>
          <cell r="AM150">
            <v>81846.03</v>
          </cell>
          <cell r="AN150">
            <v>0</v>
          </cell>
          <cell r="AO150">
            <v>9739.7577267841571</v>
          </cell>
          <cell r="AP150">
            <v>0</v>
          </cell>
          <cell r="AQ150">
            <v>0</v>
          </cell>
          <cell r="AR150">
            <v>9739.7577267841571</v>
          </cell>
          <cell r="AS150"/>
          <cell r="AT150">
            <v>524067.63772810751</v>
          </cell>
          <cell r="AU150">
            <v>0</v>
          </cell>
          <cell r="AV150">
            <v>738868.19759246195</v>
          </cell>
          <cell r="AW150">
            <v>0</v>
          </cell>
          <cell r="AX150">
            <v>208695</v>
          </cell>
          <cell r="AY150">
            <v>530173.19759246195</v>
          </cell>
        </row>
        <row r="151">
          <cell r="A151" t="str">
            <v>100699630A</v>
          </cell>
          <cell r="B151" t="str">
            <v>MEMORIAL HOSPITAL OF TEXAS COUNTY</v>
          </cell>
          <cell r="C151" t="str">
            <v>No</v>
          </cell>
          <cell r="D151">
            <v>2</v>
          </cell>
          <cell r="E151">
            <v>12</v>
          </cell>
          <cell r="F151">
            <v>371340</v>
          </cell>
          <cell r="G151" t="e">
            <v>#N/A</v>
          </cell>
          <cell r="H151" t="e">
            <v>#N/A</v>
          </cell>
          <cell r="I151">
            <v>1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X151">
            <v>0</v>
          </cell>
          <cell r="Y151"/>
          <cell r="Z151">
            <v>0</v>
          </cell>
          <cell r="AA151">
            <v>0</v>
          </cell>
          <cell r="AB151"/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486035.35000000009</v>
          </cell>
          <cell r="AM151">
            <v>95143.31</v>
          </cell>
          <cell r="AN151">
            <v>0</v>
          </cell>
          <cell r="AO151">
            <v>752599.6225057299</v>
          </cell>
          <cell r="AP151">
            <v>0</v>
          </cell>
          <cell r="AQ151">
            <v>19734.5</v>
          </cell>
          <cell r="AR151">
            <v>732865.1225057299</v>
          </cell>
          <cell r="AS151"/>
          <cell r="AT151">
            <v>390892.0400000001</v>
          </cell>
          <cell r="AU151">
            <v>0</v>
          </cell>
          <cell r="AV151">
            <v>237240.98309812861</v>
          </cell>
          <cell r="AW151">
            <v>0</v>
          </cell>
          <cell r="AX151">
            <v>73947.5</v>
          </cell>
          <cell r="AY151">
            <v>163293.48309812861</v>
          </cell>
        </row>
        <row r="152">
          <cell r="A152" t="str">
            <v>100699960A</v>
          </cell>
          <cell r="B152" t="str">
            <v>MERCY HEALTH LOVE COUNTY</v>
          </cell>
          <cell r="C152" t="str">
            <v>No</v>
          </cell>
          <cell r="D152">
            <v>2</v>
          </cell>
          <cell r="E152">
            <v>12</v>
          </cell>
          <cell r="F152">
            <v>371306</v>
          </cell>
          <cell r="G152">
            <v>42917</v>
          </cell>
          <cell r="H152">
            <v>43281</v>
          </cell>
          <cell r="I152">
            <v>1</v>
          </cell>
          <cell r="J152">
            <v>2295991</v>
          </cell>
          <cell r="K152">
            <v>4256996</v>
          </cell>
          <cell r="L152">
            <v>169358</v>
          </cell>
          <cell r="M152">
            <v>7665097</v>
          </cell>
          <cell r="N152">
            <v>2637223</v>
          </cell>
          <cell r="O152">
            <v>24211174</v>
          </cell>
          <cell r="P152">
            <v>13799916</v>
          </cell>
          <cell r="R152">
            <v>2295991</v>
          </cell>
          <cell r="S152">
            <v>4256996</v>
          </cell>
          <cell r="T152">
            <v>169358</v>
          </cell>
          <cell r="U152">
            <v>7665097</v>
          </cell>
          <cell r="V152">
            <v>2637223</v>
          </cell>
          <cell r="X152">
            <v>17024665</v>
          </cell>
          <cell r="Y152"/>
          <cell r="Z152">
            <v>24211174</v>
          </cell>
          <cell r="AA152">
            <v>13799916</v>
          </cell>
          <cell r="AB152"/>
          <cell r="AC152">
            <v>17024665</v>
          </cell>
          <cell r="AD152">
            <v>3831610.8224665187</v>
          </cell>
          <cell r="AE152">
            <v>5872129.563197555</v>
          </cell>
          <cell r="AF152">
            <v>6722345</v>
          </cell>
          <cell r="AG152">
            <v>10302320</v>
          </cell>
          <cell r="AH152">
            <v>0</v>
          </cell>
          <cell r="AI152">
            <v>9703740.3856640738</v>
          </cell>
          <cell r="AJ152">
            <v>0</v>
          </cell>
          <cell r="AK152">
            <v>0</v>
          </cell>
          <cell r="AL152">
            <v>425258.46999999799</v>
          </cell>
          <cell r="AM152">
            <v>37091.82</v>
          </cell>
          <cell r="AN152">
            <v>0</v>
          </cell>
          <cell r="AO152">
            <v>13450.248562512706</v>
          </cell>
          <cell r="AP152">
            <v>0</v>
          </cell>
          <cell r="AQ152">
            <v>7293.25</v>
          </cell>
          <cell r="AR152">
            <v>6156.9985625127065</v>
          </cell>
          <cell r="AS152"/>
          <cell r="AT152">
            <v>388166.64999999799</v>
          </cell>
          <cell r="AU152">
            <v>0</v>
          </cell>
          <cell r="AV152">
            <v>840928.42806863249</v>
          </cell>
          <cell r="AW152">
            <v>0</v>
          </cell>
          <cell r="AX152">
            <v>244288</v>
          </cell>
          <cell r="AY152">
            <v>596640.42806863249</v>
          </cell>
        </row>
        <row r="153">
          <cell r="A153" t="str">
            <v>100700250A</v>
          </cell>
          <cell r="B153" t="str">
            <v>OKEENE MUN HSP</v>
          </cell>
          <cell r="C153" t="str">
            <v>No</v>
          </cell>
          <cell r="D153">
            <v>2</v>
          </cell>
          <cell r="E153">
            <v>12</v>
          </cell>
          <cell r="F153">
            <v>371327</v>
          </cell>
          <cell r="G153">
            <v>42917</v>
          </cell>
          <cell r="H153">
            <v>43281</v>
          </cell>
          <cell r="I153">
            <v>1</v>
          </cell>
          <cell r="J153">
            <v>583369</v>
          </cell>
          <cell r="K153">
            <v>834116</v>
          </cell>
          <cell r="L153">
            <v>18407</v>
          </cell>
          <cell r="M153">
            <v>3202342</v>
          </cell>
          <cell r="N153">
            <v>2939142</v>
          </cell>
          <cell r="O153">
            <v>7577376</v>
          </cell>
          <cell r="P153">
            <v>5694352</v>
          </cell>
          <cell r="R153">
            <v>583369</v>
          </cell>
          <cell r="S153">
            <v>834116</v>
          </cell>
          <cell r="T153">
            <v>18407</v>
          </cell>
          <cell r="U153">
            <v>3202342</v>
          </cell>
          <cell r="V153">
            <v>2939142</v>
          </cell>
          <cell r="X153">
            <v>7577376</v>
          </cell>
          <cell r="Y153"/>
          <cell r="Z153">
            <v>7577376</v>
          </cell>
          <cell r="AA153">
            <v>5694352</v>
          </cell>
          <cell r="AB153"/>
          <cell r="AC153">
            <v>7577376</v>
          </cell>
          <cell r="AD153">
            <v>1079064.1089981545</v>
          </cell>
          <cell r="AE153">
            <v>4615287.8910018457</v>
          </cell>
          <cell r="AF153">
            <v>1435892</v>
          </cell>
          <cell r="AG153">
            <v>6141484</v>
          </cell>
          <cell r="AH153">
            <v>0</v>
          </cell>
          <cell r="AI153">
            <v>5694352</v>
          </cell>
          <cell r="AJ153">
            <v>0</v>
          </cell>
          <cell r="AK153">
            <v>0</v>
          </cell>
          <cell r="AL153">
            <v>132109.13999999998</v>
          </cell>
          <cell r="AM153">
            <v>26803.54</v>
          </cell>
          <cell r="AN153">
            <v>0</v>
          </cell>
          <cell r="AO153">
            <v>44314.883767957552</v>
          </cell>
          <cell r="AP153">
            <v>0</v>
          </cell>
          <cell r="AQ153">
            <v>5838.5</v>
          </cell>
          <cell r="AR153">
            <v>38476.383767957552</v>
          </cell>
          <cell r="AS153"/>
          <cell r="AT153">
            <v>105305.59999999999</v>
          </cell>
          <cell r="AU153">
            <v>0</v>
          </cell>
          <cell r="AV153">
            <v>215042.02269542989</v>
          </cell>
          <cell r="AW153">
            <v>0</v>
          </cell>
          <cell r="AX153">
            <v>41780</v>
          </cell>
          <cell r="AY153">
            <v>173262.02269542989</v>
          </cell>
        </row>
        <row r="154">
          <cell r="A154" t="str">
            <v>100690120A</v>
          </cell>
          <cell r="B154" t="str">
            <v>PAWHUSKA HSP INC</v>
          </cell>
          <cell r="C154" t="str">
            <v>No</v>
          </cell>
          <cell r="D154">
            <v>2</v>
          </cell>
          <cell r="E154">
            <v>12</v>
          </cell>
          <cell r="F154">
            <v>371309</v>
          </cell>
          <cell r="G154">
            <v>43009</v>
          </cell>
          <cell r="H154">
            <v>43373</v>
          </cell>
          <cell r="I154">
            <v>1</v>
          </cell>
          <cell r="J154">
            <v>2682219</v>
          </cell>
          <cell r="K154">
            <v>8030182</v>
          </cell>
          <cell r="L154">
            <v>0</v>
          </cell>
          <cell r="M154">
            <v>3159063</v>
          </cell>
          <cell r="N154">
            <v>4365471</v>
          </cell>
          <cell r="O154">
            <v>18236935</v>
          </cell>
          <cell r="P154">
            <v>11630334</v>
          </cell>
          <cell r="R154">
            <v>2682219</v>
          </cell>
          <cell r="S154">
            <v>8030182</v>
          </cell>
          <cell r="T154">
            <v>0</v>
          </cell>
          <cell r="U154">
            <v>3159063</v>
          </cell>
          <cell r="V154">
            <v>4365471</v>
          </cell>
          <cell r="X154">
            <v>18236935</v>
          </cell>
          <cell r="Y154"/>
          <cell r="Z154">
            <v>18236935</v>
          </cell>
          <cell r="AA154">
            <v>11630334</v>
          </cell>
          <cell r="AB154"/>
          <cell r="AC154">
            <v>18236935</v>
          </cell>
          <cell r="AD154">
            <v>6831674.3779551778</v>
          </cell>
          <cell r="AE154">
            <v>4798659.6220448222</v>
          </cell>
          <cell r="AF154">
            <v>10712401</v>
          </cell>
          <cell r="AG154">
            <v>7524534</v>
          </cell>
          <cell r="AH154">
            <v>0</v>
          </cell>
          <cell r="AI154">
            <v>11630334</v>
          </cell>
          <cell r="AJ154">
            <v>0</v>
          </cell>
          <cell r="AK154">
            <v>0</v>
          </cell>
          <cell r="AL154">
            <v>198930.68000000002</v>
          </cell>
          <cell r="AM154">
            <v>14270.88</v>
          </cell>
          <cell r="AN154">
            <v>0</v>
          </cell>
          <cell r="AO154">
            <v>24852.932909532774</v>
          </cell>
          <cell r="AP154">
            <v>0</v>
          </cell>
          <cell r="AQ154">
            <v>3666.75</v>
          </cell>
          <cell r="AR154">
            <v>21186.182909532774</v>
          </cell>
          <cell r="AS154"/>
          <cell r="AT154">
            <v>184659.80000000002</v>
          </cell>
          <cell r="AU154">
            <v>0</v>
          </cell>
          <cell r="AV154">
            <v>277915.97611170547</v>
          </cell>
          <cell r="AW154">
            <v>0</v>
          </cell>
          <cell r="AX154">
            <v>46760.75</v>
          </cell>
          <cell r="AY154">
            <v>231155.22611170547</v>
          </cell>
        </row>
        <row r="155">
          <cell r="A155" t="str">
            <v>100699820A</v>
          </cell>
          <cell r="B155" t="str">
            <v>ROGER MILLS MEMORIAL HOSPITAL</v>
          </cell>
          <cell r="C155" t="str">
            <v>No</v>
          </cell>
          <cell r="D155">
            <v>2</v>
          </cell>
          <cell r="E155">
            <v>12</v>
          </cell>
          <cell r="F155">
            <v>371303</v>
          </cell>
          <cell r="G155">
            <v>42856</v>
          </cell>
          <cell r="H155">
            <v>43220</v>
          </cell>
          <cell r="I155">
            <v>1</v>
          </cell>
          <cell r="J155">
            <v>213750</v>
          </cell>
          <cell r="K155">
            <v>1146649</v>
          </cell>
          <cell r="L155">
            <v>0</v>
          </cell>
          <cell r="M155">
            <v>2031338</v>
          </cell>
          <cell r="N155">
            <v>987790</v>
          </cell>
          <cell r="O155">
            <v>5081697</v>
          </cell>
          <cell r="P155">
            <v>3053939</v>
          </cell>
          <cell r="R155">
            <v>213750</v>
          </cell>
          <cell r="S155">
            <v>1146649</v>
          </cell>
          <cell r="T155">
            <v>0</v>
          </cell>
          <cell r="U155">
            <v>2031338</v>
          </cell>
          <cell r="V155">
            <v>987790</v>
          </cell>
          <cell r="X155">
            <v>4379527</v>
          </cell>
          <cell r="Y155"/>
          <cell r="Z155">
            <v>5081697</v>
          </cell>
          <cell r="AA155">
            <v>3053939</v>
          </cell>
          <cell r="AB155"/>
          <cell r="AC155">
            <v>4379527</v>
          </cell>
          <cell r="AD155">
            <v>817556.72596398415</v>
          </cell>
          <cell r="AE155">
            <v>1814400.3361853333</v>
          </cell>
          <cell r="AF155">
            <v>1360399</v>
          </cell>
          <cell r="AG155">
            <v>3019128</v>
          </cell>
          <cell r="AH155">
            <v>0</v>
          </cell>
          <cell r="AI155">
            <v>2631957.0621493175</v>
          </cell>
          <cell r="AJ155">
            <v>0</v>
          </cell>
          <cell r="AK155">
            <v>0</v>
          </cell>
          <cell r="AL155">
            <v>111751.6395864081</v>
          </cell>
          <cell r="AM155">
            <v>15553.82</v>
          </cell>
          <cell r="AN155">
            <v>0</v>
          </cell>
          <cell r="AO155">
            <v>8466.1908142597931</v>
          </cell>
          <cell r="AP155">
            <v>0</v>
          </cell>
          <cell r="AQ155">
            <v>4544.25</v>
          </cell>
          <cell r="AR155">
            <v>3921.9408142597931</v>
          </cell>
          <cell r="AS155"/>
          <cell r="AT155">
            <v>96197.819586408092</v>
          </cell>
          <cell r="AU155">
            <v>0</v>
          </cell>
          <cell r="AV155">
            <v>251042.8635241217</v>
          </cell>
          <cell r="AW155">
            <v>0</v>
          </cell>
          <cell r="AX155">
            <v>50997</v>
          </cell>
          <cell r="AY155">
            <v>200045.8635241217</v>
          </cell>
        </row>
        <row r="156">
          <cell r="A156" t="str">
            <v>100700450A</v>
          </cell>
          <cell r="B156" t="str">
            <v>SEILING MUNICIPAL HOSPITAL</v>
          </cell>
          <cell r="C156" t="str">
            <v>No</v>
          </cell>
          <cell r="D156">
            <v>2</v>
          </cell>
          <cell r="E156">
            <v>12</v>
          </cell>
          <cell r="F156">
            <v>371332</v>
          </cell>
          <cell r="G156">
            <v>42917</v>
          </cell>
          <cell r="H156">
            <v>43281</v>
          </cell>
          <cell r="I156">
            <v>1</v>
          </cell>
          <cell r="J156">
            <v>2825572</v>
          </cell>
          <cell r="K156">
            <v>0</v>
          </cell>
          <cell r="L156">
            <v>0</v>
          </cell>
          <cell r="M156">
            <v>0</v>
          </cell>
          <cell r="N156">
            <v>4454313</v>
          </cell>
          <cell r="O156">
            <v>7792738</v>
          </cell>
          <cell r="P156">
            <v>5059954</v>
          </cell>
          <cell r="R156">
            <v>2825572</v>
          </cell>
          <cell r="S156">
            <v>0</v>
          </cell>
          <cell r="T156">
            <v>0</v>
          </cell>
          <cell r="U156">
            <v>0</v>
          </cell>
          <cell r="V156">
            <v>4454313</v>
          </cell>
          <cell r="X156">
            <v>7279885</v>
          </cell>
          <cell r="Y156"/>
          <cell r="Z156">
            <v>7792738</v>
          </cell>
          <cell r="AA156">
            <v>5059954</v>
          </cell>
          <cell r="AB156"/>
          <cell r="AC156">
            <v>7279885</v>
          </cell>
          <cell r="AD156">
            <v>1834690.7522988713</v>
          </cell>
          <cell r="AE156">
            <v>2892259.2908425769</v>
          </cell>
          <cell r="AF156">
            <v>2825572</v>
          </cell>
          <cell r="AG156">
            <v>4454313</v>
          </cell>
          <cell r="AH156">
            <v>0</v>
          </cell>
          <cell r="AI156">
            <v>4726950.0431414479</v>
          </cell>
          <cell r="AJ156">
            <v>0</v>
          </cell>
          <cell r="AK156">
            <v>0</v>
          </cell>
          <cell r="AL156">
            <v>66756.702903315643</v>
          </cell>
          <cell r="AM156">
            <v>0</v>
          </cell>
          <cell r="AN156">
            <v>0</v>
          </cell>
          <cell r="AO156">
            <v>12171.15992029146</v>
          </cell>
          <cell r="AP156">
            <v>0</v>
          </cell>
          <cell r="AQ156">
            <v>0</v>
          </cell>
          <cell r="AR156">
            <v>12171.15992029146</v>
          </cell>
          <cell r="AS156"/>
          <cell r="AT156">
            <v>66756.702903315643</v>
          </cell>
          <cell r="AU156">
            <v>0</v>
          </cell>
          <cell r="AV156">
            <v>130180.84269956066</v>
          </cell>
          <cell r="AW156">
            <v>0</v>
          </cell>
          <cell r="AX156">
            <v>38535</v>
          </cell>
          <cell r="AY156">
            <v>91645.842699560657</v>
          </cell>
        </row>
        <row r="157">
          <cell r="A157" t="str">
            <v>100699830A</v>
          </cell>
          <cell r="B157" t="str">
            <v>SHARE MEMORIAL HOSPITAL</v>
          </cell>
          <cell r="C157" t="str">
            <v>No</v>
          </cell>
          <cell r="D157">
            <v>2</v>
          </cell>
          <cell r="E157">
            <v>12</v>
          </cell>
          <cell r="F157">
            <v>370080</v>
          </cell>
          <cell r="G157">
            <v>42917</v>
          </cell>
          <cell r="H157">
            <v>43293</v>
          </cell>
          <cell r="I157">
            <v>0.96816976127320953</v>
          </cell>
          <cell r="J157">
            <v>6628868</v>
          </cell>
          <cell r="K157">
            <v>1872623</v>
          </cell>
          <cell r="L157">
            <v>0</v>
          </cell>
          <cell r="M157">
            <v>12105950</v>
          </cell>
          <cell r="N157">
            <v>4454566</v>
          </cell>
          <cell r="O157">
            <v>27257682</v>
          </cell>
          <cell r="P157">
            <v>12293883</v>
          </cell>
          <cell r="R157">
            <v>6417869.5490716184</v>
          </cell>
          <cell r="S157">
            <v>1813016.9628647214</v>
          </cell>
          <cell r="T157">
            <v>0</v>
          </cell>
          <cell r="U157">
            <v>11720614.721485412</v>
          </cell>
          <cell r="V157">
            <v>4312776.1007957561</v>
          </cell>
          <cell r="X157">
            <v>24264277.334217507</v>
          </cell>
          <cell r="Y157"/>
          <cell r="Z157">
            <v>26390063.47480106</v>
          </cell>
          <cell r="AA157">
            <v>11902565.769230768</v>
          </cell>
          <cell r="AB157"/>
          <cell r="AC157">
            <v>24264277.334217507</v>
          </cell>
          <cell r="AD157">
            <v>3712331.6562290019</v>
          </cell>
          <cell r="AE157">
            <v>7231452.4346713871</v>
          </cell>
          <cell r="AF157">
            <v>8230886.5119363395</v>
          </cell>
          <cell r="AG157">
            <v>16033390.822281167</v>
          </cell>
          <cell r="AH157">
            <v>0</v>
          </cell>
          <cell r="AI157">
            <v>10943784.090900389</v>
          </cell>
          <cell r="AJ157">
            <v>0</v>
          </cell>
          <cell r="AK157">
            <v>0</v>
          </cell>
          <cell r="AL157">
            <v>219173.26</v>
          </cell>
          <cell r="AM157">
            <v>23888.400000000001</v>
          </cell>
          <cell r="AN157">
            <v>0</v>
          </cell>
          <cell r="AO157">
            <v>17430.420784113998</v>
          </cell>
          <cell r="AP157">
            <v>0</v>
          </cell>
          <cell r="AQ157">
            <v>439.25</v>
          </cell>
          <cell r="AR157">
            <v>16991.170784113998</v>
          </cell>
          <cell r="AS157"/>
          <cell r="AT157">
            <v>195284.86000000002</v>
          </cell>
          <cell r="AU157">
            <v>0</v>
          </cell>
          <cell r="AV157">
            <v>64621.943345596126</v>
          </cell>
          <cell r="AW157">
            <v>0</v>
          </cell>
          <cell r="AX157">
            <v>22424.75</v>
          </cell>
          <cell r="AY157">
            <v>42197.193345596126</v>
          </cell>
        </row>
        <row r="158">
          <cell r="A158" t="str">
            <v>100699870E</v>
          </cell>
          <cell r="B158" t="str">
            <v>WEATHERFORD HOSPITAL AUTHORITY</v>
          </cell>
          <cell r="C158" t="str">
            <v>No</v>
          </cell>
          <cell r="D158">
            <v>2</v>
          </cell>
          <cell r="E158">
            <v>12</v>
          </cell>
          <cell r="F158">
            <v>371323</v>
          </cell>
          <cell r="G158">
            <v>43009</v>
          </cell>
          <cell r="H158">
            <v>43373</v>
          </cell>
          <cell r="I158">
            <v>1</v>
          </cell>
          <cell r="J158">
            <v>1582090</v>
          </cell>
          <cell r="K158">
            <v>4113178</v>
          </cell>
          <cell r="L158">
            <v>89705</v>
          </cell>
          <cell r="M158">
            <v>22160835</v>
          </cell>
          <cell r="N158">
            <v>10841333</v>
          </cell>
          <cell r="O158">
            <v>38787895</v>
          </cell>
          <cell r="P158">
            <v>18827549</v>
          </cell>
          <cell r="R158">
            <v>1582090</v>
          </cell>
          <cell r="S158">
            <v>4113178</v>
          </cell>
          <cell r="T158">
            <v>89705</v>
          </cell>
          <cell r="U158">
            <v>22160835</v>
          </cell>
          <cell r="V158">
            <v>10841333</v>
          </cell>
          <cell r="X158">
            <v>38787141</v>
          </cell>
          <cell r="Y158"/>
          <cell r="Z158">
            <v>38787895</v>
          </cell>
          <cell r="AA158">
            <v>18827549</v>
          </cell>
          <cell r="AB158"/>
          <cell r="AC158">
            <v>38787141</v>
          </cell>
          <cell r="AD158">
            <v>2808011.690791083</v>
          </cell>
          <cell r="AE158">
            <v>16019171.319460155</v>
          </cell>
          <cell r="AF158">
            <v>5784973</v>
          </cell>
          <cell r="AG158">
            <v>33002168</v>
          </cell>
          <cell r="AH158">
            <v>0</v>
          </cell>
          <cell r="AI158">
            <v>18827183.010251239</v>
          </cell>
          <cell r="AJ158">
            <v>0</v>
          </cell>
          <cell r="AK158">
            <v>0</v>
          </cell>
          <cell r="AL158">
            <v>1546491.39802004</v>
          </cell>
          <cell r="AM158">
            <v>457260.99000000005</v>
          </cell>
          <cell r="AN158">
            <v>0</v>
          </cell>
          <cell r="AO158">
            <v>730863.26423769828</v>
          </cell>
          <cell r="AP158">
            <v>0</v>
          </cell>
          <cell r="AQ158">
            <v>176609.5</v>
          </cell>
          <cell r="AR158">
            <v>554253.76423769828</v>
          </cell>
          <cell r="AS158"/>
          <cell r="AT158">
            <v>1089230.40802004</v>
          </cell>
          <cell r="AU158">
            <v>0</v>
          </cell>
          <cell r="AV158">
            <v>340379.42634141323</v>
          </cell>
          <cell r="AW158">
            <v>0</v>
          </cell>
          <cell r="AX158">
            <v>87497</v>
          </cell>
          <cell r="AY158">
            <v>252882.42634141323</v>
          </cell>
        </row>
        <row r="159">
          <cell r="A159"/>
          <cell r="C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R159"/>
          <cell r="Y159"/>
          <cell r="AB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</row>
        <row r="160">
          <cell r="A160"/>
          <cell r="B160" t="str">
            <v>NSGO and Public Excluded</v>
          </cell>
          <cell r="C160"/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</row>
        <row r="161">
          <cell r="A161" t="str">
            <v>100818200B</v>
          </cell>
          <cell r="B161" t="str">
            <v>LINDSAY MUNICIPAL HOSPITAL</v>
          </cell>
          <cell r="C161" t="str">
            <v>Yes</v>
          </cell>
          <cell r="D161">
            <v>2</v>
          </cell>
          <cell r="E161">
            <v>12</v>
          </cell>
          <cell r="F161">
            <v>370214</v>
          </cell>
          <cell r="G161">
            <v>42917</v>
          </cell>
          <cell r="H161">
            <v>43281</v>
          </cell>
          <cell r="I161">
            <v>1</v>
          </cell>
          <cell r="J161">
            <v>2581991</v>
          </cell>
          <cell r="K161">
            <v>5417356</v>
          </cell>
          <cell r="L161">
            <v>0</v>
          </cell>
          <cell r="M161">
            <v>3673115</v>
          </cell>
          <cell r="N161">
            <v>1742473</v>
          </cell>
          <cell r="O161">
            <v>13414935</v>
          </cell>
          <cell r="P161">
            <v>13363452</v>
          </cell>
          <cell r="R161">
            <v>2581991</v>
          </cell>
          <cell r="S161">
            <v>5417356</v>
          </cell>
          <cell r="T161">
            <v>0</v>
          </cell>
          <cell r="U161">
            <v>3673115</v>
          </cell>
          <cell r="V161">
            <v>1742473</v>
          </cell>
          <cell r="X161">
            <v>13414935</v>
          </cell>
          <cell r="Y161"/>
          <cell r="Z161">
            <v>13414935</v>
          </cell>
          <cell r="AA161">
            <v>13363452</v>
          </cell>
          <cell r="AB161"/>
          <cell r="AC161">
            <v>13414935</v>
          </cell>
          <cell r="AD161">
            <v>7968647.6055116188</v>
          </cell>
          <cell r="AE161">
            <v>5394804.3944883812</v>
          </cell>
          <cell r="AF161">
            <v>7999347</v>
          </cell>
          <cell r="AG161">
            <v>5415588</v>
          </cell>
          <cell r="AH161">
            <v>0</v>
          </cell>
          <cell r="AI161">
            <v>13363452</v>
          </cell>
          <cell r="AJ161">
            <v>0</v>
          </cell>
          <cell r="AK161">
            <v>0</v>
          </cell>
          <cell r="AL161">
            <v>1651996.02415028</v>
          </cell>
          <cell r="AM161">
            <v>1448043.9153750001</v>
          </cell>
          <cell r="AN161">
            <v>0</v>
          </cell>
          <cell r="AO161">
            <v>7118862.2804886457</v>
          </cell>
          <cell r="AP161">
            <v>0</v>
          </cell>
          <cell r="AQ161">
            <v>0</v>
          </cell>
          <cell r="AR161">
            <v>7118862.2804886457</v>
          </cell>
          <cell r="AS161"/>
          <cell r="AT161">
            <v>203952.10877527992</v>
          </cell>
          <cell r="AU161">
            <v>0</v>
          </cell>
          <cell r="AV161">
            <v>127909.9719573711</v>
          </cell>
          <cell r="AW161">
            <v>0</v>
          </cell>
          <cell r="AX161">
            <v>0</v>
          </cell>
          <cell r="AY161">
            <v>127909.9719573711</v>
          </cell>
        </row>
        <row r="162">
          <cell r="A162"/>
          <cell r="C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R162"/>
          <cell r="Y162"/>
          <cell r="AB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</row>
        <row r="163">
          <cell r="A163"/>
          <cell r="C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R163"/>
          <cell r="Y163"/>
          <cell r="AB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</row>
        <row r="164">
          <cell r="A164"/>
          <cell r="F164"/>
          <cell r="G164"/>
          <cell r="H164"/>
          <cell r="J164"/>
          <cell r="K164"/>
          <cell r="L164"/>
          <cell r="M164"/>
          <cell r="N164"/>
          <cell r="O164"/>
          <cell r="P164"/>
          <cell r="R164"/>
          <cell r="Y164"/>
          <cell r="AB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</row>
        <row r="165">
          <cell r="A165"/>
          <cell r="F165"/>
          <cell r="G165"/>
          <cell r="H165"/>
          <cell r="J165"/>
          <cell r="K165"/>
          <cell r="L165"/>
          <cell r="M165"/>
          <cell r="N165"/>
          <cell r="O165"/>
          <cell r="P165"/>
          <cell r="R165"/>
          <cell r="Y165"/>
          <cell r="AB165"/>
          <cell r="AJ165">
            <v>24427313.802374456</v>
          </cell>
          <cell r="AK165"/>
          <cell r="AL165"/>
          <cell r="AM165">
            <v>37888704.544249997</v>
          </cell>
          <cell r="AN165">
            <v>1</v>
          </cell>
          <cell r="AO165">
            <v>66477448.129926689</v>
          </cell>
          <cell r="AP165">
            <v>13647360.25</v>
          </cell>
          <cell r="AQ165">
            <v>584178.25</v>
          </cell>
          <cell r="AR165">
            <v>52245909.629926696</v>
          </cell>
          <cell r="AS165"/>
          <cell r="AT165">
            <v>54641488.145810254</v>
          </cell>
          <cell r="AU165">
            <v>1</v>
          </cell>
          <cell r="AV165">
            <v>23564317.874646898</v>
          </cell>
          <cell r="AW165">
            <v>4368487.04</v>
          </cell>
          <cell r="AX165">
            <v>2302370.25</v>
          </cell>
          <cell r="AY165">
            <v>16893460.584646896</v>
          </cell>
        </row>
        <row r="166">
          <cell r="A166"/>
          <cell r="F166"/>
          <cell r="G166"/>
          <cell r="H166"/>
          <cell r="J166"/>
          <cell r="K166"/>
          <cell r="L166"/>
          <cell r="M166"/>
          <cell r="N166"/>
          <cell r="O166"/>
          <cell r="P166"/>
          <cell r="R166"/>
          <cell r="Y166"/>
          <cell r="AB166"/>
          <cell r="AJ166">
            <v>167302325.10782534</v>
          </cell>
          <cell r="AK166"/>
          <cell r="AL166"/>
          <cell r="AM166">
            <v>41483244.789625011</v>
          </cell>
          <cell r="AN166"/>
          <cell r="AO166"/>
          <cell r="AP166"/>
          <cell r="AQ166"/>
          <cell r="AR166"/>
          <cell r="AS166"/>
          <cell r="AT166">
            <v>62698223.163034618</v>
          </cell>
          <cell r="AV166"/>
          <cell r="AY166"/>
        </row>
        <row r="167">
          <cell r="A167"/>
          <cell r="F167"/>
          <cell r="G167"/>
          <cell r="H167"/>
          <cell r="J167"/>
          <cell r="K167"/>
          <cell r="L167"/>
          <cell r="M167"/>
          <cell r="N167"/>
          <cell r="O167"/>
          <cell r="P167"/>
          <cell r="R167"/>
          <cell r="Y167"/>
          <cell r="AB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V167"/>
          <cell r="AY167"/>
        </row>
        <row r="168">
          <cell r="A168"/>
          <cell r="F168"/>
          <cell r="G168"/>
          <cell r="H168"/>
          <cell r="J168"/>
          <cell r="K168"/>
          <cell r="L168"/>
          <cell r="M168"/>
          <cell r="N168"/>
          <cell r="O168"/>
          <cell r="P168"/>
          <cell r="R168"/>
          <cell r="Y168"/>
          <cell r="AB168"/>
          <cell r="AJ168"/>
          <cell r="AK168"/>
          <cell r="AL168"/>
          <cell r="AM168"/>
          <cell r="AN168" t="str">
            <v>Inpatient NSGO Pool</v>
          </cell>
          <cell r="AO168"/>
          <cell r="AP168">
            <v>13647360.256515989</v>
          </cell>
          <cell r="AQ168"/>
          <cell r="AR168"/>
          <cell r="AS168"/>
          <cell r="AT168"/>
          <cell r="AU168" t="str">
            <v>Outpatient NSGO Pool</v>
          </cell>
          <cell r="AV168"/>
          <cell r="AW168">
            <v>4368487.0354156466</v>
          </cell>
          <cell r="AX168"/>
          <cell r="AY168"/>
        </row>
        <row r="169">
          <cell r="A169"/>
          <cell r="F169"/>
          <cell r="G169"/>
          <cell r="H169"/>
          <cell r="J169"/>
          <cell r="K169"/>
          <cell r="L169"/>
          <cell r="M169"/>
          <cell r="N169"/>
          <cell r="O169"/>
          <cell r="P169"/>
          <cell r="R169"/>
          <cell r="Y169"/>
          <cell r="AB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V169"/>
          <cell r="AY169"/>
        </row>
        <row r="170">
          <cell r="A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X170"/>
          <cell r="Y170"/>
          <cell r="AA170"/>
          <cell r="AB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U170"/>
          <cell r="AX170"/>
        </row>
        <row r="171">
          <cell r="A171"/>
          <cell r="F171"/>
          <cell r="G171"/>
          <cell r="H171"/>
          <cell r="J171"/>
          <cell r="K171"/>
          <cell r="L171"/>
          <cell r="M171"/>
          <cell r="N171"/>
          <cell r="O171"/>
          <cell r="P171"/>
          <cell r="R171"/>
          <cell r="Y171"/>
          <cell r="AB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V171"/>
          <cell r="AY171"/>
        </row>
        <row r="172">
          <cell r="A172"/>
          <cell r="F172"/>
          <cell r="G172"/>
          <cell r="H172"/>
          <cell r="J172"/>
          <cell r="K172"/>
          <cell r="L172"/>
          <cell r="M172"/>
          <cell r="N172"/>
          <cell r="O172"/>
          <cell r="P172"/>
          <cell r="R172"/>
          <cell r="Y172"/>
          <cell r="AB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V172"/>
          <cell r="AY172"/>
        </row>
        <row r="173">
          <cell r="A173"/>
          <cell r="F173"/>
          <cell r="G173"/>
          <cell r="H173"/>
          <cell r="J173"/>
          <cell r="K173"/>
          <cell r="L173"/>
          <cell r="M173"/>
          <cell r="N173"/>
          <cell r="O173"/>
          <cell r="P173"/>
          <cell r="R173"/>
          <cell r="Y173"/>
          <cell r="AB173"/>
          <cell r="AK173"/>
          <cell r="AL173" t="str">
            <v>Totals</v>
          </cell>
          <cell r="AM173">
            <v>418837071.72862524</v>
          </cell>
          <cell r="AN173"/>
          <cell r="AO173">
            <v>477703915.29820603</v>
          </cell>
          <cell r="AP173">
            <v>98866950.01000002</v>
          </cell>
          <cell r="AQ173">
            <v>961889.75</v>
          </cell>
          <cell r="AR173">
            <v>377875075.5382061</v>
          </cell>
          <cell r="AS173"/>
          <cell r="AT173">
            <v>373622464.01770371</v>
          </cell>
          <cell r="AU173"/>
          <cell r="AV173">
            <v>105191622.79020762</v>
          </cell>
          <cell r="AW173">
            <v>21167434.059999999</v>
          </cell>
          <cell r="AX173">
            <v>5187168.75</v>
          </cell>
          <cell r="AY173">
            <v>78837019.980207637</v>
          </cell>
        </row>
        <row r="177">
          <cell r="AN177" t="str">
            <v>Total New Inpatient Payments</v>
          </cell>
          <cell r="AO177"/>
          <cell r="AP177">
            <v>99828839.76000002</v>
          </cell>
          <cell r="AU177" t="str">
            <v>Total New Outpatient Payments</v>
          </cell>
          <cell r="AV177"/>
          <cell r="AW177">
            <v>26354602.809999999</v>
          </cell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R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V184"/>
          <cell r="A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R185"/>
          <cell r="AJ185"/>
          <cell r="AK185"/>
          <cell r="AL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R186"/>
          <cell r="AJ186"/>
          <cell r="AK186"/>
          <cell r="AL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R187"/>
          <cell r="AJ187"/>
          <cell r="AK187"/>
          <cell r="AL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R188"/>
          <cell r="AJ188"/>
          <cell r="AK188"/>
          <cell r="AL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R189"/>
          <cell r="AJ189"/>
          <cell r="AK189"/>
          <cell r="AL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R190"/>
          <cell r="AJ190"/>
          <cell r="AK190"/>
          <cell r="AL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R191"/>
          <cell r="AJ191"/>
          <cell r="AK191"/>
          <cell r="AL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R192"/>
          <cell r="AJ192"/>
          <cell r="AK192"/>
          <cell r="AL192"/>
        </row>
        <row r="193">
          <cell r="J193"/>
          <cell r="K193"/>
          <cell r="L193"/>
          <cell r="M193"/>
          <cell r="N193"/>
          <cell r="O193"/>
          <cell r="P193"/>
          <cell r="R193"/>
          <cell r="AJ193"/>
          <cell r="AK193"/>
          <cell r="AL193"/>
        </row>
        <row r="194">
          <cell r="J194"/>
          <cell r="K194"/>
          <cell r="L194"/>
          <cell r="R194"/>
          <cell r="AJ194"/>
          <cell r="AK194"/>
          <cell r="AL194"/>
        </row>
        <row r="195">
          <cell r="J195"/>
          <cell r="K195"/>
          <cell r="L195"/>
          <cell r="R195"/>
        </row>
        <row r="196">
          <cell r="J196"/>
          <cell r="K196"/>
          <cell r="L196"/>
          <cell r="R196"/>
        </row>
        <row r="197">
          <cell r="J197"/>
          <cell r="K197"/>
          <cell r="L197"/>
          <cell r="R197"/>
        </row>
        <row r="198">
          <cell r="J198"/>
          <cell r="K198"/>
          <cell r="L198"/>
          <cell r="R198"/>
        </row>
        <row r="199">
          <cell r="J199"/>
          <cell r="K199"/>
          <cell r="L199"/>
          <cell r="R199"/>
        </row>
        <row r="200">
          <cell r="J200"/>
          <cell r="K200"/>
          <cell r="L200"/>
          <cell r="R200"/>
        </row>
        <row r="201">
          <cell r="J201"/>
          <cell r="K201"/>
          <cell r="L201"/>
          <cell r="R201"/>
        </row>
        <row r="202">
          <cell r="J202"/>
          <cell r="K202"/>
          <cell r="L202"/>
          <cell r="R202"/>
        </row>
        <row r="203">
          <cell r="J203"/>
          <cell r="K203"/>
          <cell r="L203"/>
          <cell r="R203"/>
        </row>
        <row r="204">
          <cell r="A204"/>
          <cell r="B204"/>
          <cell r="C204"/>
          <cell r="D204"/>
          <cell r="E204"/>
          <cell r="F204"/>
          <cell r="G204"/>
          <cell r="H204"/>
          <cell r="I204"/>
          <cell r="M204"/>
          <cell r="N204"/>
          <cell r="O204"/>
          <cell r="P204"/>
          <cell r="Q204"/>
          <cell r="Y204"/>
          <cell r="AB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</row>
        <row r="205">
          <cell r="A205"/>
          <cell r="B205"/>
          <cell r="C205"/>
          <cell r="D205"/>
          <cell r="E205"/>
          <cell r="F205"/>
          <cell r="G205"/>
          <cell r="H205"/>
          <cell r="I205"/>
          <cell r="M205"/>
          <cell r="N205"/>
          <cell r="O205"/>
          <cell r="P205"/>
          <cell r="Q205"/>
          <cell r="Y205"/>
          <cell r="AB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</row>
        <row r="206">
          <cell r="A206"/>
          <cell r="B206"/>
          <cell r="C206"/>
          <cell r="D206"/>
          <cell r="E206"/>
          <cell r="F206"/>
          <cell r="G206"/>
          <cell r="H206"/>
          <cell r="I206"/>
          <cell r="M206"/>
          <cell r="N206"/>
          <cell r="O206"/>
          <cell r="P206"/>
          <cell r="Q206"/>
          <cell r="Y206"/>
          <cell r="AB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</row>
        <row r="207">
          <cell r="A207"/>
          <cell r="B207"/>
          <cell r="C207"/>
          <cell r="D207"/>
          <cell r="E207"/>
          <cell r="F207"/>
          <cell r="G207"/>
          <cell r="H207"/>
          <cell r="I207"/>
          <cell r="M207"/>
          <cell r="N207"/>
          <cell r="O207"/>
          <cell r="P207"/>
          <cell r="Q207"/>
          <cell r="Y207"/>
          <cell r="AB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</row>
        <row r="208">
          <cell r="A208"/>
          <cell r="B208"/>
          <cell r="C208"/>
          <cell r="D208"/>
          <cell r="E208"/>
          <cell r="F208"/>
          <cell r="G208"/>
          <cell r="H208"/>
          <cell r="I208"/>
          <cell r="M208"/>
          <cell r="N208"/>
          <cell r="O208"/>
          <cell r="P208"/>
          <cell r="Q208"/>
          <cell r="Y208"/>
          <cell r="AB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</row>
        <row r="209">
          <cell r="A209"/>
          <cell r="B209"/>
          <cell r="C209"/>
          <cell r="D209"/>
          <cell r="E209"/>
          <cell r="F209"/>
          <cell r="G209"/>
          <cell r="H209"/>
          <cell r="I209"/>
          <cell r="M209"/>
          <cell r="N209"/>
          <cell r="O209"/>
          <cell r="P209"/>
          <cell r="Q209"/>
          <cell r="Y209"/>
          <cell r="AB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</row>
        <row r="210">
          <cell r="A210"/>
          <cell r="B210"/>
          <cell r="C210"/>
          <cell r="D210"/>
          <cell r="E210"/>
          <cell r="F210"/>
          <cell r="G210"/>
          <cell r="H210"/>
          <cell r="I210"/>
          <cell r="M210"/>
          <cell r="N210"/>
          <cell r="O210"/>
          <cell r="P210"/>
          <cell r="Q210"/>
          <cell r="Y210"/>
          <cell r="AB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</row>
        <row r="211">
          <cell r="A211"/>
          <cell r="B211"/>
          <cell r="C211"/>
          <cell r="D211"/>
          <cell r="E211"/>
          <cell r="F211"/>
          <cell r="G211"/>
          <cell r="H211"/>
          <cell r="I211"/>
          <cell r="M211"/>
          <cell r="N211"/>
          <cell r="O211"/>
          <cell r="P211"/>
          <cell r="Q211"/>
          <cell r="Y211"/>
          <cell r="AB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</row>
        <row r="212">
          <cell r="A212"/>
          <cell r="B212"/>
          <cell r="C212"/>
          <cell r="D212"/>
          <cell r="E212"/>
          <cell r="F212"/>
          <cell r="G212"/>
          <cell r="H212"/>
          <cell r="I212"/>
          <cell r="M212"/>
          <cell r="N212"/>
          <cell r="O212"/>
          <cell r="P212"/>
          <cell r="Q212"/>
          <cell r="Y212"/>
          <cell r="AB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</row>
        <row r="213">
          <cell r="A213"/>
          <cell r="B213"/>
          <cell r="C213"/>
          <cell r="D213"/>
          <cell r="E213"/>
          <cell r="F213"/>
          <cell r="G213"/>
          <cell r="H213"/>
          <cell r="I213"/>
          <cell r="M213"/>
          <cell r="N213"/>
          <cell r="O213"/>
          <cell r="P213"/>
          <cell r="Q213"/>
          <cell r="Y213"/>
          <cell r="AB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</row>
        <row r="214">
          <cell r="A214"/>
          <cell r="B214"/>
          <cell r="C214"/>
          <cell r="D214"/>
          <cell r="E214"/>
          <cell r="F214"/>
          <cell r="G214"/>
          <cell r="H214"/>
          <cell r="I214"/>
          <cell r="M214"/>
          <cell r="N214"/>
          <cell r="O214"/>
          <cell r="P214"/>
          <cell r="Q214"/>
          <cell r="Y214"/>
          <cell r="AB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</row>
        <row r="215">
          <cell r="A215"/>
          <cell r="B215"/>
          <cell r="C215"/>
          <cell r="D215"/>
          <cell r="E215"/>
          <cell r="F215"/>
          <cell r="G215"/>
          <cell r="H215"/>
          <cell r="I215"/>
          <cell r="M215"/>
          <cell r="N215"/>
          <cell r="O215"/>
          <cell r="P215"/>
          <cell r="Q215"/>
          <cell r="Y215"/>
          <cell r="AB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</row>
        <row r="216">
          <cell r="A216"/>
          <cell r="B216"/>
          <cell r="C216"/>
          <cell r="D216"/>
          <cell r="E216"/>
          <cell r="F216"/>
          <cell r="G216"/>
          <cell r="H216"/>
          <cell r="I216"/>
          <cell r="M216"/>
          <cell r="N216"/>
          <cell r="O216"/>
          <cell r="P216"/>
          <cell r="Q216"/>
          <cell r="Y216"/>
          <cell r="AB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</row>
        <row r="217">
          <cell r="A217"/>
          <cell r="B217"/>
          <cell r="C217"/>
          <cell r="D217"/>
          <cell r="E217"/>
          <cell r="F217"/>
          <cell r="G217"/>
          <cell r="H217"/>
          <cell r="I217"/>
          <cell r="M217"/>
          <cell r="N217"/>
          <cell r="O217"/>
          <cell r="P217"/>
          <cell r="Q217"/>
          <cell r="Y217"/>
          <cell r="AB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</row>
        <row r="218">
          <cell r="A218"/>
          <cell r="B218"/>
          <cell r="C218"/>
          <cell r="D218"/>
          <cell r="E218"/>
          <cell r="F218"/>
          <cell r="G218"/>
          <cell r="H218"/>
          <cell r="I218"/>
          <cell r="M218"/>
          <cell r="N218"/>
          <cell r="O218"/>
          <cell r="P218"/>
          <cell r="Q218"/>
          <cell r="Y218"/>
          <cell r="AB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</row>
        <row r="219">
          <cell r="A219"/>
          <cell r="B219"/>
          <cell r="C219"/>
          <cell r="D219"/>
          <cell r="E219"/>
          <cell r="F219"/>
          <cell r="G219"/>
          <cell r="H219"/>
          <cell r="I219"/>
          <cell r="M219"/>
          <cell r="N219"/>
          <cell r="O219"/>
          <cell r="P219"/>
          <cell r="Q219"/>
          <cell r="Y219"/>
          <cell r="AB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</row>
        <row r="220">
          <cell r="A220"/>
          <cell r="B220"/>
          <cell r="C220"/>
          <cell r="D220"/>
          <cell r="E220"/>
          <cell r="F220"/>
          <cell r="G220"/>
          <cell r="H220"/>
          <cell r="I220"/>
          <cell r="M220"/>
          <cell r="N220"/>
          <cell r="O220"/>
          <cell r="P220"/>
          <cell r="Q220"/>
          <cell r="Y220"/>
          <cell r="AB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</row>
        <row r="221">
          <cell r="A221"/>
          <cell r="B221"/>
          <cell r="C221"/>
          <cell r="D221"/>
          <cell r="E221"/>
          <cell r="F221"/>
          <cell r="G221"/>
          <cell r="H221"/>
          <cell r="I221"/>
          <cell r="M221"/>
          <cell r="N221"/>
          <cell r="O221"/>
          <cell r="P221"/>
          <cell r="Q221"/>
          <cell r="Y221"/>
          <cell r="AB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</row>
        <row r="222">
          <cell r="A222"/>
          <cell r="B222"/>
          <cell r="C222"/>
          <cell r="D222"/>
          <cell r="E222"/>
          <cell r="F222"/>
          <cell r="G222"/>
          <cell r="H222"/>
          <cell r="I222"/>
          <cell r="M222"/>
          <cell r="N222"/>
          <cell r="O222"/>
          <cell r="P222"/>
          <cell r="Q222"/>
          <cell r="Y222"/>
          <cell r="AB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</row>
        <row r="223">
          <cell r="A223"/>
          <cell r="B223"/>
          <cell r="C223"/>
          <cell r="D223"/>
          <cell r="E223"/>
          <cell r="F223"/>
          <cell r="G223"/>
          <cell r="H223"/>
          <cell r="I223"/>
          <cell r="M223"/>
          <cell r="N223"/>
          <cell r="O223"/>
          <cell r="P223"/>
          <cell r="Q223"/>
          <cell r="Y223"/>
          <cell r="AB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</row>
        <row r="224">
          <cell r="A224"/>
          <cell r="B224"/>
          <cell r="C224"/>
          <cell r="D224"/>
          <cell r="E224"/>
          <cell r="F224"/>
          <cell r="G224"/>
          <cell r="H224"/>
          <cell r="I224"/>
          <cell r="M224"/>
          <cell r="N224"/>
          <cell r="O224"/>
          <cell r="P224"/>
          <cell r="Q224"/>
          <cell r="Y224"/>
          <cell r="AB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</row>
        <row r="225">
          <cell r="A225"/>
          <cell r="B225"/>
          <cell r="C225"/>
          <cell r="D225"/>
          <cell r="E225"/>
          <cell r="F225"/>
          <cell r="G225"/>
          <cell r="H225"/>
          <cell r="I225"/>
          <cell r="M225"/>
          <cell r="N225"/>
          <cell r="O225"/>
          <cell r="P225"/>
          <cell r="Q225"/>
          <cell r="Y225"/>
          <cell r="AB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</row>
        <row r="226">
          <cell r="A226"/>
          <cell r="B226"/>
          <cell r="C226"/>
          <cell r="D226"/>
          <cell r="E226"/>
          <cell r="F226"/>
          <cell r="G226"/>
          <cell r="H226"/>
          <cell r="I226"/>
          <cell r="M226"/>
          <cell r="N226"/>
          <cell r="O226"/>
          <cell r="P226"/>
          <cell r="Q226"/>
          <cell r="Y226"/>
          <cell r="AB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</row>
        <row r="227">
          <cell r="A227"/>
          <cell r="B227"/>
          <cell r="C227"/>
          <cell r="D227"/>
          <cell r="E227"/>
          <cell r="F227"/>
          <cell r="G227"/>
          <cell r="H227"/>
          <cell r="I227"/>
          <cell r="M227"/>
          <cell r="N227"/>
          <cell r="O227"/>
          <cell r="P227"/>
          <cell r="Q227"/>
          <cell r="Y227"/>
          <cell r="AB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</row>
        <row r="228">
          <cell r="A228"/>
          <cell r="B228"/>
          <cell r="C228"/>
          <cell r="D228"/>
          <cell r="E228"/>
          <cell r="F228"/>
          <cell r="G228"/>
          <cell r="H228"/>
          <cell r="I228"/>
          <cell r="M228"/>
          <cell r="N228"/>
          <cell r="O228"/>
          <cell r="P228"/>
          <cell r="Q228"/>
          <cell r="Y228"/>
          <cell r="AB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</row>
        <row r="229">
          <cell r="A229"/>
          <cell r="B229"/>
          <cell r="C229"/>
          <cell r="D229"/>
          <cell r="E229"/>
          <cell r="F229"/>
          <cell r="G229"/>
          <cell r="H229"/>
          <cell r="I229"/>
          <cell r="M229"/>
          <cell r="N229"/>
          <cell r="O229"/>
          <cell r="P229"/>
          <cell r="Q229"/>
          <cell r="Y229"/>
          <cell r="AB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</row>
        <row r="230">
          <cell r="A230"/>
          <cell r="B230"/>
          <cell r="C230"/>
          <cell r="D230"/>
          <cell r="E230"/>
          <cell r="F230"/>
          <cell r="G230"/>
          <cell r="H230"/>
          <cell r="I230"/>
          <cell r="M230"/>
          <cell r="N230"/>
          <cell r="O230"/>
          <cell r="P230"/>
          <cell r="Q230"/>
          <cell r="Y230"/>
          <cell r="AB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</row>
        <row r="231">
          <cell r="A231"/>
          <cell r="B231"/>
          <cell r="C231"/>
          <cell r="D231"/>
          <cell r="E231"/>
          <cell r="F231"/>
          <cell r="G231"/>
          <cell r="H231"/>
          <cell r="I231"/>
          <cell r="M231"/>
          <cell r="N231"/>
          <cell r="O231"/>
          <cell r="P231"/>
          <cell r="Q231"/>
          <cell r="Y231"/>
          <cell r="AB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</row>
        <row r="232">
          <cell r="A232"/>
          <cell r="B232"/>
          <cell r="C232"/>
          <cell r="D232"/>
          <cell r="E232"/>
          <cell r="F232"/>
          <cell r="G232"/>
          <cell r="H232"/>
          <cell r="I232"/>
          <cell r="M232"/>
          <cell r="N232"/>
          <cell r="O232"/>
          <cell r="P232"/>
          <cell r="Q232"/>
          <cell r="Y232"/>
          <cell r="AB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</row>
        <row r="233">
          <cell r="A233"/>
          <cell r="B233"/>
          <cell r="C233"/>
          <cell r="D233"/>
          <cell r="E233"/>
          <cell r="F233"/>
          <cell r="G233"/>
          <cell r="H233"/>
          <cell r="I233"/>
          <cell r="M233"/>
          <cell r="N233"/>
          <cell r="O233"/>
          <cell r="P233"/>
          <cell r="Q233"/>
          <cell r="Y233"/>
          <cell r="AB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</row>
        <row r="234">
          <cell r="A234"/>
          <cell r="B234"/>
          <cell r="C234"/>
          <cell r="D234"/>
          <cell r="E234"/>
          <cell r="F234"/>
          <cell r="G234"/>
          <cell r="H234"/>
          <cell r="I234"/>
          <cell r="M234"/>
          <cell r="N234"/>
          <cell r="O234"/>
          <cell r="P234"/>
          <cell r="Q234"/>
          <cell r="Y234"/>
          <cell r="AB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</row>
        <row r="235">
          <cell r="A235"/>
          <cell r="B235"/>
          <cell r="C235"/>
          <cell r="D235"/>
          <cell r="E235"/>
          <cell r="F235"/>
          <cell r="G235"/>
          <cell r="H235"/>
          <cell r="I235"/>
          <cell r="M235"/>
          <cell r="N235"/>
          <cell r="O235"/>
          <cell r="P235"/>
          <cell r="Q235"/>
          <cell r="Y235"/>
          <cell r="AB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</row>
        <row r="236">
          <cell r="A236"/>
          <cell r="B236"/>
          <cell r="C236"/>
          <cell r="D236"/>
          <cell r="E236"/>
          <cell r="F236"/>
          <cell r="G236"/>
          <cell r="H236"/>
          <cell r="I236"/>
          <cell r="M236"/>
          <cell r="N236"/>
          <cell r="O236"/>
          <cell r="P236"/>
          <cell r="Q236"/>
          <cell r="Y236"/>
          <cell r="AB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</row>
        <row r="237">
          <cell r="A237"/>
          <cell r="B237"/>
          <cell r="C237"/>
          <cell r="D237"/>
          <cell r="E237"/>
          <cell r="F237"/>
          <cell r="G237"/>
          <cell r="H237"/>
          <cell r="I237"/>
          <cell r="M237"/>
          <cell r="N237"/>
          <cell r="O237"/>
          <cell r="P237"/>
          <cell r="Q237"/>
          <cell r="Y237"/>
          <cell r="AB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</row>
        <row r="238">
          <cell r="A238"/>
          <cell r="B238"/>
          <cell r="C238"/>
          <cell r="D238"/>
          <cell r="E238"/>
          <cell r="F238"/>
          <cell r="G238"/>
          <cell r="H238"/>
          <cell r="I238"/>
          <cell r="M238"/>
          <cell r="N238"/>
          <cell r="O238"/>
          <cell r="P238"/>
          <cell r="Q238"/>
          <cell r="Y238"/>
          <cell r="AB238"/>
          <cell r="AM238"/>
          <cell r="AN238"/>
          <cell r="AO238"/>
          <cell r="AP238"/>
          <cell r="AQ238"/>
          <cell r="AR238"/>
          <cell r="AS238"/>
          <cell r="AT238"/>
          <cell r="AU238"/>
          <cell r="AV238"/>
          <cell r="AW238"/>
          <cell r="AX238"/>
          <cell r="AY238"/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M239"/>
          <cell r="N239"/>
          <cell r="O239"/>
          <cell r="P239"/>
          <cell r="Q239"/>
          <cell r="Y239"/>
          <cell r="AB239"/>
          <cell r="AM239"/>
          <cell r="AN239"/>
          <cell r="AO239"/>
          <cell r="AP239"/>
          <cell r="AQ239"/>
          <cell r="AR239"/>
          <cell r="AS239"/>
          <cell r="AT239"/>
          <cell r="AU239"/>
          <cell r="AV239"/>
          <cell r="AW239"/>
          <cell r="AX239"/>
          <cell r="AY239"/>
        </row>
        <row r="240">
          <cell r="A240"/>
          <cell r="B240"/>
          <cell r="C240"/>
          <cell r="D240"/>
          <cell r="E240"/>
          <cell r="F240"/>
          <cell r="G240"/>
          <cell r="H240"/>
          <cell r="I240"/>
          <cell r="M240"/>
          <cell r="N240"/>
          <cell r="O240"/>
          <cell r="P240"/>
          <cell r="Q240"/>
          <cell r="Y240"/>
          <cell r="AB240"/>
          <cell r="AM240"/>
          <cell r="AN240"/>
          <cell r="AO240"/>
          <cell r="AP240"/>
          <cell r="AQ240"/>
          <cell r="AR240"/>
          <cell r="AS240"/>
          <cell r="AT240"/>
          <cell r="AU240"/>
          <cell r="AV240"/>
          <cell r="AW240"/>
          <cell r="AX240"/>
          <cell r="AY240"/>
        </row>
        <row r="241">
          <cell r="A241"/>
          <cell r="B241"/>
          <cell r="C241"/>
          <cell r="D241"/>
          <cell r="E241"/>
          <cell r="F241"/>
          <cell r="G241"/>
          <cell r="H241"/>
          <cell r="I241"/>
          <cell r="M241"/>
          <cell r="N241"/>
          <cell r="O241"/>
          <cell r="P241"/>
          <cell r="Q241"/>
          <cell r="Y241"/>
          <cell r="AB241"/>
          <cell r="AM241"/>
          <cell r="AN241"/>
          <cell r="AO241"/>
          <cell r="AP241"/>
          <cell r="AQ241"/>
          <cell r="AR241"/>
          <cell r="AS241"/>
          <cell r="AT241"/>
          <cell r="AU241"/>
          <cell r="AV241"/>
          <cell r="AW241"/>
          <cell r="AX241"/>
          <cell r="AY241"/>
        </row>
        <row r="242">
          <cell r="A242"/>
          <cell r="B242"/>
          <cell r="C242"/>
          <cell r="D242"/>
          <cell r="E242"/>
          <cell r="F242"/>
          <cell r="G242"/>
          <cell r="H242"/>
          <cell r="I242"/>
          <cell r="M242"/>
          <cell r="N242"/>
          <cell r="O242"/>
          <cell r="P242"/>
          <cell r="Q242"/>
          <cell r="Y242"/>
          <cell r="AB242"/>
          <cell r="AM242"/>
          <cell r="AN242"/>
          <cell r="AO242"/>
          <cell r="AP242"/>
          <cell r="AQ242"/>
          <cell r="AR242"/>
          <cell r="AS242"/>
          <cell r="AT242"/>
          <cell r="AU242"/>
          <cell r="AV242"/>
          <cell r="AW242"/>
          <cell r="AX242"/>
          <cell r="AY242"/>
        </row>
        <row r="243">
          <cell r="A243"/>
          <cell r="B243"/>
          <cell r="C243"/>
          <cell r="D243"/>
          <cell r="E243"/>
          <cell r="F243"/>
          <cell r="G243"/>
          <cell r="H243"/>
          <cell r="I243"/>
          <cell r="M243"/>
          <cell r="N243"/>
          <cell r="O243"/>
          <cell r="P243"/>
          <cell r="Q243"/>
          <cell r="Y243"/>
          <cell r="AB243"/>
          <cell r="AM243"/>
          <cell r="AN243"/>
          <cell r="AO243"/>
          <cell r="AP243"/>
          <cell r="AQ243"/>
          <cell r="AR243"/>
          <cell r="AS243"/>
          <cell r="AT243"/>
          <cell r="AU243"/>
          <cell r="AV243"/>
          <cell r="AW243"/>
          <cell r="AX243"/>
          <cell r="AY243"/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M244"/>
          <cell r="N244"/>
          <cell r="O244"/>
          <cell r="P244"/>
          <cell r="Q244"/>
          <cell r="Y244"/>
          <cell r="AB244"/>
          <cell r="AM244"/>
          <cell r="AN244"/>
          <cell r="AO244"/>
          <cell r="AP244"/>
          <cell r="AQ244"/>
          <cell r="AR244"/>
          <cell r="AS244"/>
          <cell r="AT244"/>
          <cell r="AU244"/>
          <cell r="AV244"/>
          <cell r="AW244"/>
          <cell r="AX244"/>
          <cell r="AY244"/>
        </row>
        <row r="245">
          <cell r="A245"/>
          <cell r="B245"/>
          <cell r="C245"/>
          <cell r="D245"/>
          <cell r="E245"/>
          <cell r="F245"/>
          <cell r="G245"/>
          <cell r="H245"/>
          <cell r="I245"/>
          <cell r="M245"/>
          <cell r="N245"/>
          <cell r="O245"/>
          <cell r="P245"/>
          <cell r="Q245"/>
          <cell r="Y245"/>
          <cell r="AB245"/>
          <cell r="AM245"/>
          <cell r="AN245"/>
          <cell r="AO245"/>
          <cell r="AP245"/>
          <cell r="AQ245"/>
          <cell r="AR245"/>
          <cell r="AS245"/>
          <cell r="AT245"/>
          <cell r="AU245"/>
          <cell r="AV245"/>
          <cell r="AW245"/>
          <cell r="AX245"/>
          <cell r="AY245"/>
        </row>
        <row r="246">
          <cell r="A246"/>
          <cell r="B246"/>
          <cell r="C246"/>
          <cell r="D246"/>
          <cell r="E246"/>
          <cell r="F246"/>
          <cell r="G246"/>
          <cell r="H246"/>
          <cell r="I246"/>
          <cell r="M246"/>
          <cell r="N246"/>
          <cell r="O246"/>
          <cell r="P246"/>
          <cell r="Q246"/>
          <cell r="Y246"/>
          <cell r="AB246"/>
          <cell r="AM246"/>
          <cell r="AN246"/>
          <cell r="AO246"/>
          <cell r="AP246"/>
          <cell r="AQ246"/>
          <cell r="AR246"/>
          <cell r="AS246"/>
          <cell r="AT246"/>
          <cell r="AU246"/>
          <cell r="AV246"/>
          <cell r="AW246"/>
          <cell r="AX246"/>
          <cell r="AY246"/>
        </row>
        <row r="247">
          <cell r="A247"/>
          <cell r="B247"/>
          <cell r="C247"/>
          <cell r="D247"/>
          <cell r="E247"/>
          <cell r="F247"/>
          <cell r="G247"/>
          <cell r="H247"/>
          <cell r="I247"/>
          <cell r="M247"/>
          <cell r="N247"/>
          <cell r="O247"/>
          <cell r="P247"/>
          <cell r="Q247"/>
          <cell r="Y247"/>
          <cell r="AB247"/>
          <cell r="AM247"/>
          <cell r="AN247"/>
          <cell r="AO247"/>
          <cell r="AP247"/>
          <cell r="AQ247"/>
          <cell r="AR247"/>
          <cell r="AS247"/>
          <cell r="AT247"/>
          <cell r="AU247"/>
          <cell r="AV247"/>
          <cell r="AW247"/>
          <cell r="AX247"/>
          <cell r="AY247"/>
        </row>
        <row r="248">
          <cell r="A248"/>
          <cell r="B248"/>
          <cell r="C248"/>
          <cell r="D248"/>
          <cell r="E248"/>
          <cell r="F248"/>
          <cell r="G248"/>
          <cell r="H248"/>
          <cell r="I248"/>
          <cell r="M248"/>
          <cell r="N248"/>
          <cell r="O248"/>
          <cell r="P248"/>
          <cell r="Q248"/>
          <cell r="Y248"/>
          <cell r="AB248"/>
          <cell r="AM248"/>
          <cell r="AN248"/>
          <cell r="AO248"/>
          <cell r="AP248"/>
          <cell r="AQ248"/>
          <cell r="AR248"/>
          <cell r="AS248"/>
          <cell r="AT248"/>
          <cell r="AU248"/>
          <cell r="AV248"/>
          <cell r="AW248"/>
          <cell r="AX248"/>
          <cell r="AY248"/>
        </row>
        <row r="249">
          <cell r="A249"/>
          <cell r="B249"/>
          <cell r="C249"/>
          <cell r="D249"/>
          <cell r="E249"/>
          <cell r="F249"/>
          <cell r="G249"/>
          <cell r="H249"/>
          <cell r="I249"/>
          <cell r="M249"/>
          <cell r="N249"/>
          <cell r="O249"/>
          <cell r="P249"/>
          <cell r="Q249"/>
          <cell r="Y249"/>
          <cell r="AB249"/>
          <cell r="AM249"/>
          <cell r="AN249"/>
          <cell r="AO249"/>
          <cell r="AP249"/>
          <cell r="AQ249"/>
          <cell r="AR249"/>
          <cell r="AS249"/>
          <cell r="AT249"/>
          <cell r="AU249"/>
          <cell r="AV249"/>
          <cell r="AW249"/>
          <cell r="AX249"/>
          <cell r="AY249"/>
        </row>
        <row r="250">
          <cell r="A250"/>
          <cell r="B250"/>
          <cell r="C250"/>
          <cell r="D250"/>
          <cell r="E250"/>
          <cell r="F250"/>
          <cell r="G250"/>
          <cell r="H250"/>
          <cell r="I250"/>
          <cell r="M250"/>
          <cell r="N250"/>
          <cell r="O250"/>
          <cell r="P250"/>
          <cell r="Q250"/>
          <cell r="Y250"/>
          <cell r="AB250"/>
          <cell r="AM250"/>
          <cell r="AN250"/>
          <cell r="AO250"/>
          <cell r="AP250"/>
          <cell r="AQ250"/>
          <cell r="AR250"/>
          <cell r="AS250"/>
          <cell r="AT250"/>
          <cell r="AU250"/>
          <cell r="AV250"/>
          <cell r="AW250"/>
          <cell r="AX250"/>
          <cell r="AY250"/>
        </row>
        <row r="251">
          <cell r="A251"/>
          <cell r="B251"/>
          <cell r="C251"/>
          <cell r="D251"/>
          <cell r="E251"/>
          <cell r="F251"/>
          <cell r="G251"/>
          <cell r="H251"/>
          <cell r="I251"/>
          <cell r="M251"/>
          <cell r="N251"/>
          <cell r="O251"/>
          <cell r="P251"/>
          <cell r="Q251"/>
          <cell r="Y251"/>
          <cell r="AB251"/>
          <cell r="AM251"/>
          <cell r="AN251"/>
          <cell r="AO251"/>
          <cell r="AP251"/>
          <cell r="AQ251"/>
          <cell r="AR251"/>
          <cell r="AS251"/>
          <cell r="AT251"/>
          <cell r="AU251"/>
          <cell r="AV251"/>
          <cell r="AW251"/>
          <cell r="AX251"/>
          <cell r="AY251"/>
        </row>
        <row r="252">
          <cell r="A252"/>
          <cell r="B252"/>
          <cell r="C252"/>
          <cell r="D252"/>
          <cell r="E252"/>
          <cell r="F252"/>
          <cell r="G252"/>
          <cell r="H252"/>
          <cell r="I252"/>
          <cell r="M252"/>
          <cell r="N252"/>
          <cell r="O252"/>
          <cell r="P252"/>
          <cell r="Q252"/>
          <cell r="Y252"/>
          <cell r="AB252"/>
          <cell r="AM252"/>
          <cell r="AN252"/>
          <cell r="AO252"/>
          <cell r="AP252"/>
          <cell r="AQ252"/>
          <cell r="AR252"/>
          <cell r="AS252"/>
          <cell r="AT252"/>
          <cell r="AU252"/>
          <cell r="AV252"/>
          <cell r="AW252"/>
          <cell r="AX252"/>
          <cell r="AY252"/>
        </row>
        <row r="253">
          <cell r="A253"/>
          <cell r="B253"/>
          <cell r="C253"/>
          <cell r="D253"/>
          <cell r="E253"/>
          <cell r="F253"/>
          <cell r="G253"/>
          <cell r="H253"/>
          <cell r="I253"/>
          <cell r="M253"/>
          <cell r="N253"/>
          <cell r="O253"/>
          <cell r="P253"/>
          <cell r="Q253"/>
          <cell r="Y253"/>
          <cell r="AB253"/>
          <cell r="AM253"/>
          <cell r="AN253"/>
          <cell r="AO253"/>
          <cell r="AP253"/>
          <cell r="AQ253"/>
          <cell r="AR253"/>
          <cell r="AS253"/>
          <cell r="AT253"/>
          <cell r="AU253"/>
          <cell r="AV253"/>
          <cell r="AW253"/>
          <cell r="AX253"/>
          <cell r="AY253"/>
        </row>
        <row r="254">
          <cell r="A254"/>
          <cell r="B254"/>
          <cell r="C254"/>
          <cell r="D254"/>
          <cell r="E254"/>
          <cell r="F254"/>
          <cell r="G254"/>
          <cell r="H254"/>
          <cell r="I254"/>
          <cell r="M254"/>
          <cell r="N254"/>
          <cell r="O254"/>
          <cell r="P254"/>
          <cell r="Q254"/>
          <cell r="Y254"/>
          <cell r="AB254"/>
          <cell r="AM254"/>
          <cell r="AN254"/>
          <cell r="AO254"/>
          <cell r="AP254"/>
          <cell r="AQ254"/>
          <cell r="AR254"/>
          <cell r="AS254"/>
          <cell r="AT254"/>
          <cell r="AU254"/>
          <cell r="AV254"/>
          <cell r="AW254"/>
          <cell r="AX254"/>
          <cell r="AY254"/>
        </row>
        <row r="255">
          <cell r="A255"/>
          <cell r="B255"/>
          <cell r="C255"/>
          <cell r="D255"/>
          <cell r="E255"/>
          <cell r="F255"/>
          <cell r="G255"/>
          <cell r="H255"/>
          <cell r="I255"/>
          <cell r="M255"/>
          <cell r="N255"/>
          <cell r="O255"/>
          <cell r="P255"/>
          <cell r="Q255"/>
          <cell r="Y255"/>
          <cell r="AB255"/>
          <cell r="AM255"/>
          <cell r="AN255"/>
          <cell r="AO255"/>
          <cell r="AP255"/>
          <cell r="AQ255"/>
          <cell r="AR255"/>
          <cell r="AS255"/>
          <cell r="AT255"/>
          <cell r="AU255"/>
          <cell r="AV255"/>
          <cell r="AW255"/>
          <cell r="AX255"/>
          <cell r="AY255"/>
        </row>
        <row r="256">
          <cell r="A256"/>
          <cell r="B256"/>
          <cell r="C256"/>
          <cell r="D256"/>
          <cell r="E256"/>
          <cell r="F256"/>
          <cell r="G256"/>
          <cell r="H256"/>
          <cell r="I256"/>
          <cell r="M256"/>
          <cell r="N256"/>
          <cell r="O256"/>
          <cell r="P256"/>
          <cell r="Q256"/>
          <cell r="Y256"/>
          <cell r="AB256"/>
          <cell r="AM256"/>
          <cell r="AN256"/>
          <cell r="AO256"/>
          <cell r="AP256"/>
          <cell r="AQ256"/>
          <cell r="AR256"/>
          <cell r="AS256"/>
          <cell r="AT256"/>
          <cell r="AU256"/>
          <cell r="AV256"/>
          <cell r="AW256"/>
          <cell r="AX256"/>
          <cell r="AY256"/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M257"/>
          <cell r="N257"/>
          <cell r="O257"/>
          <cell r="P257"/>
          <cell r="Q257"/>
          <cell r="Y257"/>
          <cell r="AB257"/>
          <cell r="AM257"/>
          <cell r="AN257"/>
          <cell r="AO257"/>
          <cell r="AP257"/>
          <cell r="AQ257"/>
          <cell r="AR257"/>
          <cell r="AS257"/>
          <cell r="AT257"/>
          <cell r="AU257"/>
          <cell r="AV257"/>
          <cell r="AW257"/>
          <cell r="AX257"/>
          <cell r="AY257"/>
        </row>
        <row r="258">
          <cell r="A258"/>
          <cell r="B258"/>
          <cell r="C258"/>
          <cell r="D258"/>
          <cell r="E258"/>
          <cell r="F258"/>
          <cell r="G258"/>
          <cell r="H258"/>
          <cell r="I258"/>
          <cell r="M258"/>
          <cell r="N258"/>
          <cell r="O258"/>
          <cell r="P258"/>
          <cell r="Q258"/>
          <cell r="Y258"/>
          <cell r="AB258"/>
          <cell r="AM258"/>
          <cell r="AN258"/>
          <cell r="AO258"/>
          <cell r="AP258"/>
          <cell r="AQ258"/>
          <cell r="AR258"/>
          <cell r="AS258"/>
          <cell r="AT258"/>
          <cell r="AU258"/>
          <cell r="AV258"/>
          <cell r="AW258"/>
          <cell r="AX258"/>
          <cell r="AY258"/>
        </row>
        <row r="259">
          <cell r="A259"/>
          <cell r="B259"/>
          <cell r="C259"/>
          <cell r="D259"/>
          <cell r="E259"/>
          <cell r="F259"/>
          <cell r="G259"/>
          <cell r="H259"/>
          <cell r="I259"/>
          <cell r="M259"/>
          <cell r="N259"/>
          <cell r="O259"/>
          <cell r="P259"/>
          <cell r="Q259"/>
          <cell r="Y259"/>
          <cell r="AB259"/>
          <cell r="AM259"/>
          <cell r="AN259"/>
          <cell r="AO259"/>
          <cell r="AP259"/>
          <cell r="AQ259"/>
          <cell r="AR259"/>
          <cell r="AS259"/>
          <cell r="AT259"/>
          <cell r="AU259"/>
          <cell r="AV259"/>
          <cell r="AW259"/>
          <cell r="AX259"/>
          <cell r="AY259"/>
        </row>
        <row r="260">
          <cell r="A260"/>
          <cell r="B260"/>
          <cell r="C260"/>
          <cell r="D260"/>
          <cell r="E260"/>
          <cell r="F260"/>
          <cell r="G260"/>
          <cell r="H260"/>
          <cell r="I260"/>
          <cell r="M260"/>
          <cell r="N260"/>
          <cell r="O260"/>
          <cell r="P260"/>
          <cell r="Q260"/>
          <cell r="Y260"/>
          <cell r="AB260"/>
          <cell r="AM260"/>
          <cell r="AN260"/>
          <cell r="AO260"/>
          <cell r="AP260"/>
          <cell r="AQ260"/>
          <cell r="AR260"/>
          <cell r="AS260"/>
          <cell r="AT260"/>
          <cell r="AU260"/>
          <cell r="AV260"/>
          <cell r="AW260"/>
          <cell r="AX260"/>
          <cell r="AY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M261"/>
          <cell r="N261"/>
          <cell r="O261"/>
          <cell r="P261"/>
          <cell r="Q261"/>
          <cell r="Y261"/>
          <cell r="AB261"/>
          <cell r="AM261"/>
          <cell r="AN261"/>
          <cell r="AO261"/>
          <cell r="AP261"/>
          <cell r="AQ261"/>
          <cell r="AR261"/>
          <cell r="AS261"/>
          <cell r="AT261"/>
          <cell r="AU261"/>
          <cell r="AV261"/>
          <cell r="AW261"/>
          <cell r="AX261"/>
          <cell r="AY261"/>
        </row>
        <row r="262">
          <cell r="A262"/>
          <cell r="B262"/>
          <cell r="C262"/>
          <cell r="D262"/>
          <cell r="E262"/>
          <cell r="F262"/>
          <cell r="G262"/>
          <cell r="H262"/>
          <cell r="I262"/>
          <cell r="M262"/>
          <cell r="N262"/>
          <cell r="O262"/>
          <cell r="P262"/>
          <cell r="Q262"/>
          <cell r="Y262"/>
          <cell r="AB262"/>
          <cell r="AM262"/>
          <cell r="AN262"/>
          <cell r="AO262"/>
          <cell r="AP262"/>
          <cell r="AQ262"/>
          <cell r="AR262"/>
          <cell r="AS262"/>
          <cell r="AT262"/>
          <cell r="AU262"/>
          <cell r="AV262"/>
          <cell r="AW262"/>
          <cell r="AX262"/>
          <cell r="AY262"/>
        </row>
        <row r="263">
          <cell r="A263"/>
          <cell r="B263"/>
          <cell r="C263"/>
          <cell r="D263"/>
          <cell r="E263"/>
          <cell r="F263"/>
          <cell r="G263"/>
          <cell r="H263"/>
          <cell r="I263"/>
          <cell r="M263"/>
          <cell r="N263"/>
          <cell r="O263"/>
          <cell r="P263"/>
          <cell r="Q263"/>
          <cell r="Y263"/>
          <cell r="AB263"/>
          <cell r="AM263"/>
          <cell r="AN263"/>
          <cell r="AO263"/>
          <cell r="AP263"/>
          <cell r="AQ263"/>
          <cell r="AR263"/>
          <cell r="AS263"/>
          <cell r="AT263"/>
          <cell r="AU263"/>
          <cell r="AV263"/>
          <cell r="AW263"/>
          <cell r="AX263"/>
          <cell r="AY263"/>
        </row>
        <row r="264">
          <cell r="A264"/>
          <cell r="B264"/>
          <cell r="C264"/>
          <cell r="D264"/>
          <cell r="E264"/>
          <cell r="F264"/>
          <cell r="G264"/>
          <cell r="H264"/>
          <cell r="I264"/>
          <cell r="M264"/>
          <cell r="N264"/>
          <cell r="O264"/>
          <cell r="P264"/>
          <cell r="Q264"/>
          <cell r="Y264"/>
          <cell r="AB264"/>
          <cell r="AM264"/>
          <cell r="AN264"/>
          <cell r="AO264"/>
          <cell r="AP264"/>
          <cell r="AQ264"/>
          <cell r="AR264"/>
          <cell r="AS264"/>
          <cell r="AT264"/>
          <cell r="AU264"/>
          <cell r="AV264"/>
          <cell r="AW264"/>
          <cell r="AX264"/>
          <cell r="AY264"/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M265"/>
          <cell r="N265"/>
          <cell r="O265"/>
          <cell r="P265"/>
          <cell r="Q265"/>
          <cell r="Y265"/>
          <cell r="AB265"/>
          <cell r="AM265"/>
          <cell r="AN265"/>
          <cell r="AO265"/>
          <cell r="AP265"/>
          <cell r="AQ265"/>
          <cell r="AR265"/>
          <cell r="AS265"/>
          <cell r="AT265"/>
          <cell r="AU265"/>
          <cell r="AV265"/>
          <cell r="AW265"/>
          <cell r="AX265"/>
          <cell r="AY265"/>
        </row>
        <row r="266">
          <cell r="A266"/>
          <cell r="B266"/>
          <cell r="C266"/>
          <cell r="D266"/>
          <cell r="E266"/>
          <cell r="F266"/>
          <cell r="G266"/>
          <cell r="H266"/>
          <cell r="I266"/>
          <cell r="M266"/>
          <cell r="N266"/>
          <cell r="O266"/>
          <cell r="P266"/>
          <cell r="Q266"/>
          <cell r="Y266"/>
          <cell r="AB266"/>
          <cell r="AM266"/>
          <cell r="AN266"/>
          <cell r="AO266"/>
          <cell r="AP266"/>
          <cell r="AQ266"/>
          <cell r="AR266"/>
          <cell r="AS266"/>
          <cell r="AT266"/>
          <cell r="AU266"/>
          <cell r="AV266"/>
          <cell r="AW266"/>
          <cell r="AX266"/>
          <cell r="AY266"/>
        </row>
        <row r="267">
          <cell r="A267"/>
          <cell r="B267"/>
          <cell r="C267"/>
          <cell r="D267"/>
          <cell r="E267"/>
          <cell r="F267"/>
          <cell r="G267"/>
          <cell r="H267"/>
          <cell r="I267"/>
          <cell r="M267"/>
          <cell r="N267"/>
          <cell r="O267"/>
          <cell r="P267"/>
          <cell r="Q267"/>
          <cell r="Y267"/>
          <cell r="AB267"/>
          <cell r="AM267"/>
          <cell r="AN267"/>
          <cell r="AO267"/>
          <cell r="AP267"/>
          <cell r="AQ267"/>
          <cell r="AR267"/>
          <cell r="AS267"/>
          <cell r="AT267"/>
          <cell r="AU267"/>
          <cell r="AV267"/>
          <cell r="AW267"/>
          <cell r="AX267"/>
          <cell r="AY267"/>
        </row>
        <row r="268">
          <cell r="A268"/>
          <cell r="B268"/>
          <cell r="C268"/>
          <cell r="D268"/>
          <cell r="E268"/>
          <cell r="F268"/>
          <cell r="G268"/>
          <cell r="H268"/>
          <cell r="I268"/>
          <cell r="M268"/>
          <cell r="N268"/>
          <cell r="O268"/>
          <cell r="P268"/>
          <cell r="Q268"/>
          <cell r="Y268"/>
          <cell r="AB268"/>
          <cell r="AM268"/>
          <cell r="AN268"/>
          <cell r="AO268"/>
          <cell r="AP268"/>
          <cell r="AQ268"/>
          <cell r="AR268"/>
          <cell r="AS268"/>
          <cell r="AT268"/>
          <cell r="AU268"/>
          <cell r="AV268"/>
          <cell r="AW268"/>
          <cell r="AX268"/>
          <cell r="AY268"/>
        </row>
        <row r="269">
          <cell r="A269"/>
          <cell r="B269"/>
          <cell r="C269"/>
          <cell r="D269"/>
          <cell r="E269"/>
          <cell r="F269"/>
          <cell r="G269"/>
          <cell r="H269"/>
          <cell r="I269"/>
          <cell r="M269"/>
          <cell r="N269"/>
          <cell r="O269"/>
          <cell r="P269"/>
          <cell r="Q269"/>
          <cell r="Y269"/>
          <cell r="AB269"/>
          <cell r="AM269"/>
          <cell r="AN269"/>
          <cell r="AO269"/>
          <cell r="AP269"/>
          <cell r="AQ269"/>
          <cell r="AR269"/>
          <cell r="AS269"/>
          <cell r="AT269"/>
          <cell r="AU269"/>
          <cell r="AV269"/>
          <cell r="AW269"/>
          <cell r="AX269"/>
          <cell r="AY269"/>
        </row>
        <row r="270">
          <cell r="A270"/>
          <cell r="B270"/>
          <cell r="C270"/>
          <cell r="D270"/>
          <cell r="E270"/>
          <cell r="F270"/>
          <cell r="G270"/>
          <cell r="H270"/>
          <cell r="I270"/>
          <cell r="M270"/>
          <cell r="N270"/>
          <cell r="O270"/>
          <cell r="P270"/>
          <cell r="Q270"/>
          <cell r="Y270"/>
          <cell r="AB270"/>
          <cell r="AM270"/>
          <cell r="AN270"/>
          <cell r="AO270"/>
          <cell r="AP270"/>
          <cell r="AQ270"/>
          <cell r="AR270"/>
          <cell r="AS270"/>
          <cell r="AT270"/>
          <cell r="AU270"/>
          <cell r="AV270"/>
          <cell r="AW270"/>
          <cell r="AX270"/>
          <cell r="AY270"/>
        </row>
        <row r="271">
          <cell r="A271"/>
          <cell r="B271"/>
          <cell r="C271"/>
          <cell r="D271"/>
          <cell r="E271"/>
          <cell r="F271"/>
          <cell r="G271"/>
          <cell r="H271"/>
          <cell r="I271"/>
          <cell r="M271"/>
          <cell r="N271"/>
          <cell r="O271"/>
          <cell r="P271"/>
          <cell r="Q271"/>
          <cell r="Y271"/>
          <cell r="AB271"/>
          <cell r="AM271"/>
          <cell r="AN271"/>
          <cell r="AO271"/>
          <cell r="AP271"/>
          <cell r="AQ271"/>
          <cell r="AR271"/>
          <cell r="AS271"/>
          <cell r="AT271"/>
          <cell r="AU271"/>
          <cell r="AV271"/>
          <cell r="AW271"/>
          <cell r="AX271"/>
          <cell r="AY271"/>
        </row>
        <row r="272">
          <cell r="A272"/>
          <cell r="B272"/>
          <cell r="C272"/>
          <cell r="D272"/>
          <cell r="E272"/>
          <cell r="F272"/>
          <cell r="G272"/>
          <cell r="H272"/>
          <cell r="I272"/>
          <cell r="M272"/>
          <cell r="N272"/>
          <cell r="O272"/>
          <cell r="P272"/>
          <cell r="Q272"/>
          <cell r="Y272"/>
          <cell r="AB272"/>
          <cell r="AM272"/>
          <cell r="AN272"/>
          <cell r="AO272"/>
          <cell r="AP272"/>
          <cell r="AQ272"/>
          <cell r="AR272"/>
          <cell r="AS272"/>
          <cell r="AT272"/>
          <cell r="AU272"/>
          <cell r="AV272"/>
          <cell r="AW272"/>
          <cell r="AX272"/>
          <cell r="AY272"/>
        </row>
        <row r="273">
          <cell r="A273"/>
          <cell r="B273"/>
          <cell r="C273"/>
          <cell r="D273"/>
          <cell r="E273"/>
          <cell r="F273"/>
          <cell r="G273"/>
          <cell r="H273"/>
          <cell r="I273"/>
          <cell r="M273"/>
          <cell r="N273"/>
          <cell r="O273"/>
          <cell r="P273"/>
          <cell r="Q273"/>
          <cell r="Y273"/>
          <cell r="AB273"/>
          <cell r="AM273"/>
          <cell r="AN273"/>
          <cell r="AO273"/>
          <cell r="AP273"/>
          <cell r="AQ273"/>
          <cell r="AR273"/>
          <cell r="AS273"/>
          <cell r="AT273"/>
          <cell r="AU273"/>
          <cell r="AV273"/>
          <cell r="AW273"/>
          <cell r="AX273"/>
          <cell r="AY273"/>
        </row>
        <row r="274">
          <cell r="A274"/>
          <cell r="B274"/>
          <cell r="C274"/>
          <cell r="D274"/>
          <cell r="E274"/>
          <cell r="F274"/>
          <cell r="G274"/>
          <cell r="H274"/>
          <cell r="I274"/>
          <cell r="M274"/>
          <cell r="N274"/>
          <cell r="O274"/>
          <cell r="P274"/>
          <cell r="Q274"/>
          <cell r="Y274"/>
          <cell r="AB274"/>
          <cell r="AM274"/>
          <cell r="AN274"/>
          <cell r="AO274"/>
          <cell r="AP274"/>
          <cell r="AQ274"/>
          <cell r="AR274"/>
          <cell r="AS274"/>
          <cell r="AT274"/>
          <cell r="AU274"/>
          <cell r="AV274"/>
          <cell r="AW274"/>
          <cell r="AX274"/>
          <cell r="AY274"/>
        </row>
        <row r="275">
          <cell r="A275"/>
          <cell r="B275"/>
          <cell r="C275"/>
          <cell r="D275"/>
          <cell r="E275"/>
          <cell r="F275"/>
          <cell r="G275"/>
          <cell r="H275"/>
          <cell r="I275"/>
          <cell r="M275"/>
          <cell r="N275"/>
          <cell r="O275"/>
          <cell r="P275"/>
          <cell r="Q275"/>
          <cell r="Y275"/>
          <cell r="AB275"/>
          <cell r="AM275"/>
          <cell r="AN275"/>
          <cell r="AO275"/>
          <cell r="AP275"/>
          <cell r="AQ275"/>
          <cell r="AR275"/>
          <cell r="AS275"/>
          <cell r="AT275"/>
          <cell r="AU275"/>
          <cell r="AV275"/>
          <cell r="AW275"/>
          <cell r="AX275"/>
          <cell r="AY275"/>
        </row>
        <row r="276">
          <cell r="A276"/>
          <cell r="B276"/>
          <cell r="C276"/>
          <cell r="D276"/>
          <cell r="E276"/>
          <cell r="F276"/>
          <cell r="G276"/>
          <cell r="H276"/>
          <cell r="I276"/>
          <cell r="M276"/>
          <cell r="N276"/>
          <cell r="O276"/>
          <cell r="P276"/>
          <cell r="Q276"/>
          <cell r="Y276"/>
          <cell r="AB276"/>
          <cell r="AM276"/>
          <cell r="AN276"/>
          <cell r="AO276"/>
          <cell r="AP276"/>
          <cell r="AQ276"/>
          <cell r="AR276"/>
          <cell r="AS276"/>
          <cell r="AT276"/>
          <cell r="AU276"/>
          <cell r="AV276"/>
          <cell r="AW276"/>
          <cell r="AX276"/>
          <cell r="AY276"/>
        </row>
        <row r="277">
          <cell r="A277"/>
          <cell r="B277"/>
          <cell r="C277"/>
          <cell r="D277"/>
          <cell r="E277"/>
          <cell r="F277"/>
          <cell r="G277"/>
          <cell r="H277"/>
          <cell r="I277"/>
          <cell r="M277"/>
          <cell r="N277"/>
          <cell r="O277"/>
          <cell r="P277"/>
          <cell r="Q277"/>
          <cell r="Y277"/>
          <cell r="AB277"/>
          <cell r="AM277"/>
          <cell r="AN277"/>
          <cell r="AO277"/>
          <cell r="AP277"/>
          <cell r="AQ277"/>
          <cell r="AR277"/>
          <cell r="AS277"/>
          <cell r="AT277"/>
          <cell r="AU277"/>
          <cell r="AV277"/>
          <cell r="AW277"/>
          <cell r="AX277"/>
          <cell r="AY277"/>
        </row>
        <row r="278">
          <cell r="A278"/>
          <cell r="B278"/>
          <cell r="C278"/>
          <cell r="D278"/>
          <cell r="E278"/>
          <cell r="F278"/>
          <cell r="G278"/>
          <cell r="H278"/>
          <cell r="I278"/>
          <cell r="M278"/>
          <cell r="N278"/>
          <cell r="O278"/>
          <cell r="P278"/>
          <cell r="Q278"/>
          <cell r="Y278"/>
          <cell r="AB278"/>
          <cell r="AM278"/>
          <cell r="AN278"/>
          <cell r="AO278"/>
          <cell r="AP278"/>
          <cell r="AQ278"/>
          <cell r="AR278"/>
          <cell r="AS278"/>
          <cell r="AT278"/>
          <cell r="AU278"/>
          <cell r="AV278"/>
          <cell r="AW278"/>
          <cell r="AX278"/>
          <cell r="AY278"/>
        </row>
        <row r="279">
          <cell r="A279"/>
          <cell r="B279"/>
          <cell r="C279"/>
          <cell r="D279"/>
          <cell r="E279"/>
          <cell r="F279"/>
          <cell r="G279"/>
          <cell r="H279"/>
          <cell r="I279"/>
          <cell r="M279"/>
          <cell r="N279"/>
          <cell r="O279"/>
          <cell r="P279"/>
          <cell r="Q279"/>
          <cell r="Y279"/>
          <cell r="AB279"/>
          <cell r="AM279"/>
          <cell r="AN279"/>
          <cell r="AO279"/>
          <cell r="AP279"/>
          <cell r="AQ279"/>
          <cell r="AR279"/>
          <cell r="AS279"/>
          <cell r="AT279"/>
          <cell r="AU279"/>
          <cell r="AV279"/>
          <cell r="AW279"/>
          <cell r="AX279"/>
          <cell r="AY279"/>
        </row>
        <row r="280">
          <cell r="A280"/>
          <cell r="B280"/>
          <cell r="C280"/>
          <cell r="D280"/>
          <cell r="E280"/>
          <cell r="F280"/>
          <cell r="G280"/>
          <cell r="H280"/>
          <cell r="I280"/>
          <cell r="M280"/>
          <cell r="N280"/>
          <cell r="O280"/>
          <cell r="P280"/>
          <cell r="Q280"/>
          <cell r="Y280"/>
          <cell r="AB280"/>
          <cell r="AM280"/>
          <cell r="AN280"/>
          <cell r="AO280"/>
          <cell r="AP280"/>
          <cell r="AQ280"/>
          <cell r="AR280"/>
          <cell r="AS280"/>
          <cell r="AT280"/>
          <cell r="AU280"/>
          <cell r="AV280"/>
          <cell r="AW280"/>
          <cell r="AX280"/>
          <cell r="AY280"/>
        </row>
        <row r="281">
          <cell r="A281"/>
          <cell r="B281"/>
          <cell r="C281"/>
          <cell r="D281"/>
          <cell r="E281"/>
          <cell r="F281"/>
          <cell r="G281"/>
          <cell r="H281"/>
          <cell r="I281"/>
          <cell r="M281"/>
          <cell r="N281"/>
          <cell r="O281"/>
          <cell r="P281"/>
          <cell r="Q281"/>
          <cell r="Y281"/>
          <cell r="AB281"/>
          <cell r="AM281"/>
          <cell r="AN281"/>
          <cell r="AO281"/>
          <cell r="AP281"/>
          <cell r="AQ281"/>
          <cell r="AR281"/>
          <cell r="AS281"/>
          <cell r="AT281"/>
          <cell r="AU281"/>
          <cell r="AV281"/>
          <cell r="AW281"/>
          <cell r="AX281"/>
          <cell r="AY281"/>
        </row>
        <row r="282">
          <cell r="A282"/>
          <cell r="B282"/>
          <cell r="C282"/>
          <cell r="D282"/>
          <cell r="E282"/>
          <cell r="F282"/>
          <cell r="G282"/>
          <cell r="H282"/>
          <cell r="I282"/>
          <cell r="M282"/>
          <cell r="N282"/>
          <cell r="O282"/>
          <cell r="P282"/>
          <cell r="Q282"/>
          <cell r="Y282"/>
          <cell r="AB282"/>
          <cell r="AM282"/>
          <cell r="AN282"/>
          <cell r="AO282"/>
          <cell r="AP282"/>
          <cell r="AQ282"/>
          <cell r="AR282"/>
          <cell r="AS282"/>
          <cell r="AT282"/>
          <cell r="AU282"/>
          <cell r="AV282"/>
          <cell r="AW282"/>
          <cell r="AX282"/>
          <cell r="AY282"/>
        </row>
        <row r="283">
          <cell r="A283"/>
          <cell r="B283"/>
          <cell r="C283"/>
          <cell r="D283"/>
          <cell r="E283"/>
          <cell r="F283"/>
          <cell r="G283"/>
          <cell r="H283"/>
          <cell r="I283"/>
          <cell r="M283"/>
          <cell r="N283"/>
          <cell r="O283"/>
          <cell r="P283"/>
          <cell r="Q283"/>
          <cell r="Y283"/>
          <cell r="AB283"/>
          <cell r="AM283"/>
          <cell r="AN283"/>
          <cell r="AO283"/>
          <cell r="AP283"/>
          <cell r="AQ283"/>
          <cell r="AR283"/>
          <cell r="AS283"/>
          <cell r="AT283"/>
          <cell r="AU283"/>
          <cell r="AV283"/>
          <cell r="AW283"/>
          <cell r="AX283"/>
          <cell r="AY283"/>
        </row>
        <row r="284">
          <cell r="A284"/>
          <cell r="B284"/>
          <cell r="C284"/>
          <cell r="D284"/>
          <cell r="E284"/>
          <cell r="F284"/>
          <cell r="G284"/>
          <cell r="H284"/>
          <cell r="I284"/>
          <cell r="M284"/>
          <cell r="N284"/>
          <cell r="O284"/>
          <cell r="P284"/>
          <cell r="Q284"/>
          <cell r="Y284"/>
          <cell r="AB284"/>
          <cell r="AM284"/>
          <cell r="AN284"/>
          <cell r="AO284"/>
          <cell r="AP284"/>
          <cell r="AQ284"/>
          <cell r="AR284"/>
          <cell r="AS284"/>
          <cell r="AT284"/>
          <cell r="AU284"/>
          <cell r="AV284"/>
          <cell r="AW284"/>
          <cell r="AX284"/>
          <cell r="AY284"/>
        </row>
        <row r="285">
          <cell r="A285"/>
          <cell r="B285"/>
          <cell r="C285"/>
          <cell r="D285"/>
          <cell r="E285"/>
          <cell r="F285"/>
          <cell r="G285"/>
          <cell r="H285"/>
          <cell r="I285"/>
          <cell r="M285"/>
          <cell r="N285"/>
          <cell r="O285"/>
          <cell r="P285"/>
          <cell r="Q285"/>
          <cell r="Y285"/>
          <cell r="AB285"/>
          <cell r="AM285"/>
          <cell r="AN285"/>
          <cell r="AO285"/>
          <cell r="AP285"/>
          <cell r="AQ285"/>
          <cell r="AR285"/>
          <cell r="AS285"/>
          <cell r="AT285"/>
          <cell r="AU285"/>
          <cell r="AV285"/>
          <cell r="AW285"/>
          <cell r="AX285"/>
          <cell r="AY285"/>
        </row>
        <row r="286">
          <cell r="A286"/>
          <cell r="B286"/>
          <cell r="C286"/>
          <cell r="D286"/>
          <cell r="E286"/>
          <cell r="F286"/>
          <cell r="G286"/>
          <cell r="H286"/>
          <cell r="I286"/>
          <cell r="M286"/>
          <cell r="N286"/>
          <cell r="O286"/>
          <cell r="P286"/>
          <cell r="Q286"/>
          <cell r="Y286"/>
          <cell r="AB286"/>
          <cell r="AM286"/>
          <cell r="AN286"/>
          <cell r="AO286"/>
          <cell r="AP286"/>
          <cell r="AQ286"/>
          <cell r="AR286"/>
          <cell r="AS286"/>
          <cell r="AT286"/>
          <cell r="AU286"/>
          <cell r="AV286"/>
          <cell r="AW286"/>
          <cell r="AX286"/>
          <cell r="AY286"/>
        </row>
        <row r="287">
          <cell r="A287"/>
          <cell r="B287"/>
          <cell r="C287"/>
          <cell r="D287"/>
          <cell r="E287"/>
          <cell r="F287"/>
          <cell r="G287"/>
          <cell r="H287"/>
          <cell r="I287"/>
          <cell r="M287"/>
          <cell r="N287"/>
          <cell r="O287"/>
          <cell r="P287"/>
          <cell r="Q287"/>
          <cell r="Y287"/>
          <cell r="AB287"/>
          <cell r="AM287"/>
          <cell r="AN287"/>
          <cell r="AO287"/>
          <cell r="AP287"/>
          <cell r="AQ287"/>
          <cell r="AR287"/>
          <cell r="AS287"/>
          <cell r="AT287"/>
          <cell r="AU287"/>
          <cell r="AV287"/>
          <cell r="AW287"/>
          <cell r="AX287"/>
          <cell r="AY287"/>
        </row>
        <row r="288">
          <cell r="A288"/>
          <cell r="B288"/>
          <cell r="C288"/>
          <cell r="D288"/>
          <cell r="E288"/>
          <cell r="F288"/>
          <cell r="G288"/>
          <cell r="H288"/>
          <cell r="I288"/>
          <cell r="M288"/>
          <cell r="N288"/>
          <cell r="O288"/>
          <cell r="P288"/>
          <cell r="Q288"/>
          <cell r="Y288"/>
          <cell r="AB288"/>
          <cell r="AM288"/>
          <cell r="AN288"/>
          <cell r="AO288"/>
          <cell r="AP288"/>
          <cell r="AQ288"/>
          <cell r="AR288"/>
          <cell r="AS288"/>
          <cell r="AT288"/>
          <cell r="AU288"/>
          <cell r="AV288"/>
          <cell r="AW288"/>
          <cell r="AX288"/>
          <cell r="AY288"/>
        </row>
        <row r="289">
          <cell r="A289"/>
          <cell r="B289"/>
          <cell r="C289"/>
          <cell r="D289"/>
          <cell r="E289"/>
          <cell r="F289"/>
          <cell r="G289"/>
          <cell r="H289"/>
          <cell r="I289"/>
          <cell r="M289"/>
          <cell r="N289"/>
          <cell r="O289"/>
          <cell r="P289"/>
          <cell r="Q289"/>
          <cell r="Y289"/>
          <cell r="AB289"/>
          <cell r="AM289"/>
          <cell r="AN289"/>
          <cell r="AO289"/>
          <cell r="AP289"/>
          <cell r="AQ289"/>
          <cell r="AR289"/>
          <cell r="AS289"/>
          <cell r="AT289"/>
          <cell r="AU289"/>
          <cell r="AV289"/>
          <cell r="AW289"/>
          <cell r="AX289"/>
          <cell r="AY289"/>
        </row>
        <row r="290">
          <cell r="A290"/>
          <cell r="B290"/>
          <cell r="C290"/>
          <cell r="D290"/>
          <cell r="E290"/>
          <cell r="F290"/>
          <cell r="G290"/>
          <cell r="H290"/>
          <cell r="I290"/>
          <cell r="M290"/>
          <cell r="N290"/>
          <cell r="O290"/>
          <cell r="P290"/>
          <cell r="Q290"/>
          <cell r="Y290"/>
          <cell r="AB290"/>
          <cell r="AM290"/>
          <cell r="AN290"/>
          <cell r="AO290"/>
          <cell r="AP290"/>
          <cell r="AQ290"/>
          <cell r="AR290"/>
          <cell r="AS290"/>
          <cell r="AT290"/>
          <cell r="AU290"/>
          <cell r="AV290"/>
          <cell r="AW290"/>
          <cell r="AX290"/>
          <cell r="AY290"/>
        </row>
        <row r="291">
          <cell r="A291"/>
          <cell r="B291"/>
          <cell r="C291"/>
          <cell r="D291"/>
          <cell r="E291"/>
          <cell r="F291"/>
          <cell r="G291"/>
          <cell r="H291"/>
          <cell r="I291"/>
          <cell r="M291"/>
          <cell r="N291"/>
          <cell r="O291"/>
          <cell r="P291"/>
          <cell r="Q291"/>
          <cell r="Y291"/>
          <cell r="AB291"/>
          <cell r="AM291"/>
          <cell r="AN291"/>
          <cell r="AO291"/>
          <cell r="AP291"/>
          <cell r="AQ291"/>
          <cell r="AR291"/>
          <cell r="AS291"/>
          <cell r="AT291"/>
          <cell r="AU291"/>
          <cell r="AV291"/>
          <cell r="AW291"/>
          <cell r="AX291"/>
          <cell r="AY291"/>
        </row>
        <row r="292">
          <cell r="A292"/>
          <cell r="B292"/>
          <cell r="C292"/>
          <cell r="D292"/>
          <cell r="E292"/>
          <cell r="F292"/>
          <cell r="G292"/>
          <cell r="H292"/>
          <cell r="I292"/>
          <cell r="M292"/>
          <cell r="N292"/>
          <cell r="O292"/>
          <cell r="P292"/>
          <cell r="Q292"/>
          <cell r="Y292"/>
          <cell r="AB292"/>
          <cell r="AM292"/>
          <cell r="AN292"/>
          <cell r="AO292"/>
          <cell r="AP292"/>
          <cell r="AQ292"/>
          <cell r="AR292"/>
          <cell r="AS292"/>
          <cell r="AT292"/>
          <cell r="AU292"/>
          <cell r="AV292"/>
          <cell r="AW292"/>
          <cell r="AX292"/>
          <cell r="AY292"/>
        </row>
        <row r="293">
          <cell r="A293"/>
          <cell r="B293"/>
          <cell r="C293"/>
          <cell r="D293"/>
          <cell r="E293"/>
          <cell r="F293"/>
          <cell r="G293"/>
          <cell r="H293"/>
          <cell r="I293"/>
          <cell r="M293"/>
          <cell r="N293"/>
          <cell r="O293"/>
          <cell r="P293"/>
          <cell r="Q293"/>
          <cell r="Y293"/>
          <cell r="AB293"/>
          <cell r="AM293"/>
          <cell r="AN293"/>
          <cell r="AO293"/>
          <cell r="AP293"/>
          <cell r="AQ293"/>
          <cell r="AR293"/>
          <cell r="AS293"/>
          <cell r="AT293"/>
          <cell r="AU293"/>
          <cell r="AV293"/>
          <cell r="AW293"/>
          <cell r="AX293"/>
          <cell r="AY293"/>
        </row>
        <row r="294">
          <cell r="A294"/>
          <cell r="B294"/>
          <cell r="C294"/>
          <cell r="D294"/>
          <cell r="E294"/>
          <cell r="F294"/>
          <cell r="G294"/>
          <cell r="H294"/>
          <cell r="I294"/>
          <cell r="M294"/>
          <cell r="N294"/>
          <cell r="O294"/>
          <cell r="P294"/>
          <cell r="Q294"/>
          <cell r="Y294"/>
          <cell r="AB294"/>
          <cell r="AM294"/>
          <cell r="AN294"/>
          <cell r="AO294"/>
          <cell r="AP294"/>
          <cell r="AQ294"/>
          <cell r="AR294"/>
          <cell r="AS294"/>
          <cell r="AT294"/>
          <cell r="AU294"/>
          <cell r="AV294"/>
          <cell r="AW294"/>
          <cell r="AX294"/>
          <cell r="AY294"/>
        </row>
        <row r="295">
          <cell r="A295"/>
          <cell r="B295"/>
          <cell r="C295"/>
          <cell r="D295"/>
          <cell r="E295"/>
          <cell r="F295"/>
          <cell r="G295"/>
          <cell r="H295"/>
          <cell r="I295"/>
          <cell r="M295"/>
          <cell r="N295"/>
          <cell r="O295"/>
          <cell r="P295"/>
          <cell r="Q295"/>
          <cell r="Y295"/>
          <cell r="AB295"/>
          <cell r="AM295"/>
          <cell r="AN295"/>
          <cell r="AO295"/>
          <cell r="AP295"/>
          <cell r="AQ295"/>
          <cell r="AR295"/>
          <cell r="AS295"/>
          <cell r="AT295"/>
          <cell r="AU295"/>
          <cell r="AV295"/>
          <cell r="AW295"/>
          <cell r="AX295"/>
          <cell r="AY295"/>
        </row>
        <row r="296">
          <cell r="A296"/>
          <cell r="B296"/>
          <cell r="C296"/>
          <cell r="D296"/>
          <cell r="E296"/>
          <cell r="F296"/>
          <cell r="G296"/>
          <cell r="H296"/>
          <cell r="I296"/>
          <cell r="M296"/>
          <cell r="N296"/>
          <cell r="O296"/>
          <cell r="P296"/>
          <cell r="Q296"/>
          <cell r="Y296"/>
          <cell r="AB296"/>
          <cell r="AM296"/>
          <cell r="AN296"/>
          <cell r="AO296"/>
          <cell r="AP296"/>
          <cell r="AQ296"/>
          <cell r="AR296"/>
          <cell r="AS296"/>
          <cell r="AT296"/>
          <cell r="AU296"/>
          <cell r="AV296"/>
          <cell r="AW296"/>
          <cell r="AX296"/>
          <cell r="AY296"/>
        </row>
        <row r="297">
          <cell r="A297"/>
          <cell r="B297"/>
          <cell r="C297"/>
          <cell r="D297"/>
          <cell r="E297"/>
          <cell r="F297"/>
          <cell r="G297"/>
          <cell r="H297"/>
          <cell r="I297"/>
          <cell r="M297"/>
          <cell r="N297"/>
          <cell r="O297"/>
          <cell r="P297"/>
          <cell r="Q297"/>
          <cell r="Y297"/>
          <cell r="AB297"/>
          <cell r="AM297"/>
          <cell r="AN297"/>
          <cell r="AO297"/>
          <cell r="AP297"/>
          <cell r="AQ297"/>
          <cell r="AR297"/>
          <cell r="AS297"/>
          <cell r="AT297"/>
          <cell r="AU297"/>
          <cell r="AV297"/>
          <cell r="AW297"/>
          <cell r="AX297"/>
          <cell r="AY297"/>
        </row>
        <row r="298">
          <cell r="A298"/>
          <cell r="B298"/>
          <cell r="C298"/>
          <cell r="D298"/>
          <cell r="E298"/>
          <cell r="F298"/>
          <cell r="G298"/>
          <cell r="H298"/>
          <cell r="I298"/>
          <cell r="M298"/>
          <cell r="N298"/>
          <cell r="O298"/>
          <cell r="P298"/>
          <cell r="Q298"/>
          <cell r="Y298"/>
          <cell r="AB298"/>
          <cell r="AM298"/>
          <cell r="AN298"/>
          <cell r="AO298"/>
          <cell r="AP298"/>
          <cell r="AQ298"/>
          <cell r="AR298"/>
          <cell r="AS298"/>
          <cell r="AT298"/>
          <cell r="AU298"/>
          <cell r="AV298"/>
          <cell r="AW298"/>
          <cell r="AX298"/>
          <cell r="AY298"/>
        </row>
        <row r="299">
          <cell r="A299"/>
          <cell r="B299"/>
          <cell r="C299"/>
          <cell r="D299"/>
          <cell r="E299"/>
          <cell r="F299"/>
          <cell r="G299"/>
          <cell r="H299"/>
          <cell r="I299"/>
          <cell r="M299"/>
          <cell r="N299"/>
          <cell r="O299"/>
          <cell r="P299"/>
          <cell r="Q299"/>
          <cell r="Y299"/>
          <cell r="AB299"/>
          <cell r="AM299"/>
          <cell r="AN299"/>
          <cell r="AO299"/>
          <cell r="AP299"/>
          <cell r="AQ299"/>
          <cell r="AR299"/>
          <cell r="AS299"/>
          <cell r="AT299"/>
          <cell r="AU299"/>
          <cell r="AV299"/>
          <cell r="AW299"/>
          <cell r="AX299"/>
          <cell r="AY299"/>
        </row>
        <row r="300">
          <cell r="A300"/>
          <cell r="B300"/>
          <cell r="C300"/>
          <cell r="D300"/>
          <cell r="E300"/>
          <cell r="F300"/>
          <cell r="G300"/>
          <cell r="H300"/>
          <cell r="I300"/>
          <cell r="M300"/>
          <cell r="N300"/>
          <cell r="O300"/>
          <cell r="P300"/>
          <cell r="Q300"/>
          <cell r="Y300"/>
          <cell r="AB300"/>
          <cell r="AM300"/>
          <cell r="AN300"/>
          <cell r="AO300"/>
          <cell r="AP300"/>
          <cell r="AQ300"/>
          <cell r="AR300"/>
          <cell r="AS300"/>
          <cell r="AT300"/>
          <cell r="AU300"/>
          <cell r="AV300"/>
          <cell r="AW300"/>
          <cell r="AX300"/>
          <cell r="AY300"/>
        </row>
        <row r="301">
          <cell r="A301"/>
          <cell r="B301"/>
          <cell r="C301"/>
          <cell r="D301"/>
          <cell r="E301"/>
          <cell r="F301"/>
          <cell r="G301"/>
          <cell r="H301"/>
          <cell r="I301"/>
          <cell r="M301"/>
          <cell r="N301"/>
          <cell r="O301"/>
          <cell r="P301"/>
          <cell r="Q301"/>
          <cell r="Y301"/>
          <cell r="AB301"/>
          <cell r="AM301"/>
          <cell r="AN301"/>
          <cell r="AO301"/>
          <cell r="AP301"/>
          <cell r="AQ301"/>
          <cell r="AR301"/>
          <cell r="AS301"/>
          <cell r="AT301"/>
          <cell r="AU301"/>
          <cell r="AV301"/>
          <cell r="AW301"/>
          <cell r="AX301"/>
          <cell r="AY301"/>
        </row>
        <row r="302">
          <cell r="A302"/>
          <cell r="B302"/>
          <cell r="C302"/>
          <cell r="D302"/>
          <cell r="E302"/>
          <cell r="F302"/>
          <cell r="G302"/>
          <cell r="H302"/>
          <cell r="I302"/>
          <cell r="M302"/>
          <cell r="N302"/>
          <cell r="O302"/>
          <cell r="P302"/>
          <cell r="Q302"/>
          <cell r="Y302"/>
          <cell r="AB302"/>
          <cell r="AM302"/>
          <cell r="AN302"/>
          <cell r="AO302"/>
          <cell r="AP302"/>
          <cell r="AQ302"/>
          <cell r="AR302"/>
          <cell r="AS302"/>
          <cell r="AT302"/>
          <cell r="AU302"/>
          <cell r="AV302"/>
          <cell r="AW302"/>
          <cell r="AX302"/>
          <cell r="AY302"/>
        </row>
        <row r="303">
          <cell r="A303"/>
          <cell r="B303"/>
          <cell r="C303"/>
          <cell r="D303"/>
          <cell r="E303"/>
          <cell r="F303"/>
          <cell r="G303"/>
          <cell r="H303"/>
          <cell r="I303"/>
          <cell r="M303"/>
          <cell r="N303"/>
          <cell r="O303"/>
          <cell r="P303"/>
          <cell r="Q303"/>
          <cell r="Y303"/>
          <cell r="AB303"/>
          <cell r="AM303"/>
          <cell r="AN303"/>
          <cell r="AO303"/>
          <cell r="AP303"/>
          <cell r="AQ303"/>
          <cell r="AR303"/>
          <cell r="AS303"/>
          <cell r="AT303"/>
          <cell r="AU303"/>
          <cell r="AV303"/>
          <cell r="AW303"/>
          <cell r="AX303"/>
          <cell r="AY303"/>
        </row>
        <row r="304">
          <cell r="A304"/>
          <cell r="B304"/>
          <cell r="C304"/>
          <cell r="D304"/>
          <cell r="E304"/>
          <cell r="F304"/>
          <cell r="G304"/>
          <cell r="H304"/>
          <cell r="I304"/>
          <cell r="M304"/>
          <cell r="N304"/>
          <cell r="O304"/>
          <cell r="P304"/>
          <cell r="Q304"/>
          <cell r="Y304"/>
          <cell r="AB304"/>
          <cell r="AM304"/>
          <cell r="AN304"/>
          <cell r="AO304"/>
          <cell r="AP304"/>
          <cell r="AQ304"/>
          <cell r="AR304"/>
          <cell r="AS304"/>
          <cell r="AT304"/>
          <cell r="AU304"/>
          <cell r="AV304"/>
          <cell r="AW304"/>
          <cell r="AX304"/>
          <cell r="AY304"/>
        </row>
        <row r="305">
          <cell r="A305"/>
          <cell r="B305"/>
          <cell r="C305"/>
          <cell r="D305"/>
          <cell r="E305"/>
          <cell r="F305"/>
          <cell r="G305"/>
          <cell r="H305"/>
          <cell r="I305"/>
          <cell r="M305"/>
          <cell r="N305"/>
          <cell r="O305"/>
          <cell r="P305"/>
          <cell r="Q305"/>
          <cell r="Y305"/>
          <cell r="AB305"/>
          <cell r="AM305"/>
          <cell r="AN305"/>
          <cell r="AO305"/>
          <cell r="AP305"/>
          <cell r="AQ305"/>
          <cell r="AR305"/>
          <cell r="AS305"/>
          <cell r="AT305"/>
          <cell r="AU305"/>
          <cell r="AV305"/>
          <cell r="AW305"/>
          <cell r="AX305"/>
          <cell r="AY305"/>
        </row>
        <row r="306">
          <cell r="A306"/>
          <cell r="B306"/>
          <cell r="C306"/>
          <cell r="D306"/>
          <cell r="E306"/>
          <cell r="F306"/>
          <cell r="G306"/>
          <cell r="H306"/>
          <cell r="I306"/>
          <cell r="M306"/>
          <cell r="N306"/>
          <cell r="O306"/>
          <cell r="P306"/>
          <cell r="Q306"/>
          <cell r="Y306"/>
          <cell r="AB306"/>
          <cell r="AM306"/>
          <cell r="AN306"/>
          <cell r="AO306"/>
          <cell r="AP306"/>
          <cell r="AQ306"/>
          <cell r="AR306"/>
          <cell r="AS306"/>
          <cell r="AT306"/>
          <cell r="AU306"/>
          <cell r="AV306"/>
          <cell r="AW306"/>
          <cell r="AX306"/>
          <cell r="AY306"/>
        </row>
        <row r="307">
          <cell r="A307"/>
          <cell r="B307"/>
          <cell r="C307"/>
          <cell r="D307"/>
          <cell r="E307"/>
          <cell r="F307"/>
          <cell r="G307"/>
          <cell r="H307"/>
          <cell r="I307"/>
          <cell r="M307"/>
          <cell r="N307"/>
          <cell r="O307"/>
          <cell r="P307"/>
          <cell r="Q307"/>
          <cell r="Y307"/>
          <cell r="AB307"/>
          <cell r="AM307"/>
          <cell r="AN307"/>
          <cell r="AO307"/>
          <cell r="AP307"/>
          <cell r="AQ307"/>
          <cell r="AR307"/>
          <cell r="AS307"/>
          <cell r="AT307"/>
          <cell r="AU307"/>
          <cell r="AV307"/>
          <cell r="AW307"/>
          <cell r="AX307"/>
          <cell r="AY307"/>
        </row>
        <row r="308">
          <cell r="A308"/>
          <cell r="B308"/>
          <cell r="C308"/>
          <cell r="D308"/>
          <cell r="E308"/>
          <cell r="F308"/>
          <cell r="G308"/>
          <cell r="H308"/>
          <cell r="I308"/>
          <cell r="M308"/>
          <cell r="N308"/>
          <cell r="O308"/>
          <cell r="P308"/>
          <cell r="Q308"/>
          <cell r="Y308"/>
          <cell r="AB308"/>
          <cell r="AM308"/>
          <cell r="AN308"/>
          <cell r="AO308"/>
          <cell r="AP308"/>
          <cell r="AQ308"/>
          <cell r="AR308"/>
          <cell r="AS308"/>
          <cell r="AT308"/>
          <cell r="AU308"/>
          <cell r="AV308"/>
          <cell r="AW308"/>
          <cell r="AX308"/>
          <cell r="AY308"/>
        </row>
        <row r="309">
          <cell r="A309"/>
          <cell r="B309"/>
          <cell r="C309"/>
          <cell r="D309"/>
          <cell r="E309"/>
          <cell r="F309"/>
          <cell r="G309"/>
          <cell r="H309"/>
          <cell r="I309"/>
          <cell r="M309"/>
          <cell r="N309"/>
          <cell r="O309"/>
          <cell r="P309"/>
          <cell r="Q309"/>
          <cell r="Y309"/>
          <cell r="AB309"/>
          <cell r="AM309"/>
          <cell r="AN309"/>
          <cell r="AO309"/>
          <cell r="AP309"/>
          <cell r="AQ309"/>
          <cell r="AR309"/>
          <cell r="AS309"/>
          <cell r="AT309"/>
          <cell r="AU309"/>
          <cell r="AV309"/>
          <cell r="AW309"/>
          <cell r="AX309"/>
          <cell r="AY309"/>
        </row>
        <row r="310">
          <cell r="A310"/>
          <cell r="B310"/>
          <cell r="C310"/>
          <cell r="D310"/>
          <cell r="E310"/>
          <cell r="F310"/>
          <cell r="G310"/>
          <cell r="H310"/>
          <cell r="I310"/>
          <cell r="M310"/>
          <cell r="N310"/>
          <cell r="O310"/>
          <cell r="P310"/>
          <cell r="Q310"/>
          <cell r="Y310"/>
          <cell r="AB310"/>
          <cell r="AM310"/>
          <cell r="AN310"/>
          <cell r="AO310"/>
          <cell r="AP310"/>
          <cell r="AQ310"/>
          <cell r="AR310"/>
          <cell r="AS310"/>
          <cell r="AT310"/>
          <cell r="AU310"/>
          <cell r="AV310"/>
          <cell r="AW310"/>
          <cell r="AX310"/>
          <cell r="AY310"/>
        </row>
        <row r="311">
          <cell r="A311"/>
          <cell r="B311"/>
          <cell r="C311"/>
          <cell r="D311"/>
          <cell r="E311"/>
          <cell r="F311"/>
          <cell r="G311"/>
          <cell r="H311"/>
          <cell r="I311"/>
          <cell r="M311"/>
          <cell r="N311"/>
          <cell r="O311"/>
          <cell r="P311"/>
          <cell r="Q311"/>
          <cell r="Y311"/>
          <cell r="AB311"/>
          <cell r="AM311"/>
          <cell r="AN311"/>
          <cell r="AO311"/>
          <cell r="AP311"/>
          <cell r="AQ311"/>
          <cell r="AR311"/>
          <cell r="AS311"/>
          <cell r="AT311"/>
          <cell r="AU311"/>
          <cell r="AV311"/>
          <cell r="AW311"/>
          <cell r="AX311"/>
          <cell r="AY311"/>
        </row>
        <row r="312">
          <cell r="A312"/>
          <cell r="B312"/>
          <cell r="C312"/>
          <cell r="D312"/>
          <cell r="E312"/>
          <cell r="F312"/>
          <cell r="G312"/>
          <cell r="H312"/>
          <cell r="I312"/>
          <cell r="M312"/>
          <cell r="N312"/>
          <cell r="O312"/>
          <cell r="P312"/>
          <cell r="Q312"/>
          <cell r="Y312"/>
          <cell r="AB312"/>
          <cell r="AM312"/>
          <cell r="AN312"/>
          <cell r="AO312"/>
          <cell r="AP312"/>
          <cell r="AQ312"/>
          <cell r="AR312"/>
          <cell r="AS312"/>
          <cell r="AT312"/>
          <cell r="AU312"/>
          <cell r="AV312"/>
          <cell r="AW312"/>
          <cell r="AX312"/>
          <cell r="AY312"/>
        </row>
        <row r="313">
          <cell r="A313"/>
          <cell r="B313"/>
          <cell r="C313"/>
          <cell r="D313"/>
          <cell r="E313"/>
          <cell r="F313"/>
          <cell r="G313"/>
          <cell r="H313"/>
          <cell r="I313"/>
          <cell r="M313"/>
          <cell r="N313"/>
          <cell r="O313"/>
          <cell r="P313"/>
          <cell r="Q313"/>
          <cell r="Y313"/>
          <cell r="AB313"/>
          <cell r="AM313"/>
          <cell r="AN313"/>
          <cell r="AO313"/>
          <cell r="AP313"/>
          <cell r="AQ313"/>
          <cell r="AR313"/>
          <cell r="AS313"/>
          <cell r="AT313"/>
          <cell r="AU313"/>
          <cell r="AV313"/>
          <cell r="AW313"/>
          <cell r="AX313"/>
          <cell r="AY313"/>
        </row>
        <row r="314">
          <cell r="A314"/>
          <cell r="B314"/>
          <cell r="C314"/>
          <cell r="D314"/>
          <cell r="E314"/>
          <cell r="F314"/>
          <cell r="G314"/>
          <cell r="H314"/>
          <cell r="I314"/>
          <cell r="M314"/>
          <cell r="N314"/>
          <cell r="O314"/>
          <cell r="P314"/>
          <cell r="Q314"/>
          <cell r="Y314"/>
          <cell r="AB314"/>
          <cell r="AM314"/>
          <cell r="AN314"/>
          <cell r="AO314"/>
          <cell r="AP314"/>
          <cell r="AQ314"/>
          <cell r="AR314"/>
          <cell r="AS314"/>
          <cell r="AT314"/>
          <cell r="AU314"/>
          <cell r="AV314"/>
          <cell r="AW314"/>
          <cell r="AX314"/>
          <cell r="AY314"/>
        </row>
        <row r="315">
          <cell r="A315"/>
          <cell r="B315"/>
          <cell r="C315"/>
          <cell r="D315"/>
          <cell r="E315"/>
          <cell r="F315"/>
          <cell r="G315"/>
          <cell r="H315"/>
          <cell r="I315"/>
          <cell r="M315"/>
          <cell r="N315"/>
          <cell r="O315"/>
          <cell r="P315"/>
          <cell r="Q315"/>
          <cell r="Y315"/>
          <cell r="AB315"/>
          <cell r="AM315"/>
          <cell r="AN315"/>
          <cell r="AO315"/>
          <cell r="AP315"/>
          <cell r="AQ315"/>
          <cell r="AR315"/>
          <cell r="AS315"/>
          <cell r="AT315"/>
          <cell r="AU315"/>
          <cell r="AV315"/>
          <cell r="AW315"/>
          <cell r="AX315"/>
          <cell r="AY315"/>
        </row>
        <row r="316">
          <cell r="A316"/>
          <cell r="B316"/>
          <cell r="C316"/>
          <cell r="D316"/>
          <cell r="E316"/>
          <cell r="F316"/>
          <cell r="G316"/>
          <cell r="H316"/>
          <cell r="I316"/>
          <cell r="M316"/>
          <cell r="N316"/>
          <cell r="O316"/>
          <cell r="P316"/>
          <cell r="Q316"/>
          <cell r="Y316"/>
          <cell r="AB316"/>
          <cell r="AM316"/>
          <cell r="AN316"/>
          <cell r="AO316"/>
          <cell r="AP316"/>
          <cell r="AQ316"/>
          <cell r="AR316"/>
          <cell r="AS316"/>
          <cell r="AT316"/>
          <cell r="AU316"/>
          <cell r="AV316"/>
          <cell r="AW316"/>
          <cell r="AX316"/>
          <cell r="AY316"/>
        </row>
        <row r="317">
          <cell r="A317"/>
          <cell r="B317"/>
          <cell r="C317"/>
          <cell r="D317"/>
          <cell r="E317"/>
          <cell r="F317"/>
          <cell r="G317"/>
          <cell r="H317"/>
          <cell r="I317"/>
          <cell r="M317"/>
          <cell r="N317"/>
          <cell r="O317"/>
          <cell r="P317"/>
          <cell r="Q317"/>
          <cell r="Y317"/>
          <cell r="AB317"/>
          <cell r="AM317"/>
          <cell r="AN317"/>
          <cell r="AO317"/>
          <cell r="AP317"/>
          <cell r="AQ317"/>
          <cell r="AR317"/>
          <cell r="AS317"/>
          <cell r="AT317"/>
          <cell r="AU317"/>
          <cell r="AV317"/>
          <cell r="AW317"/>
          <cell r="AX317"/>
          <cell r="AY317"/>
        </row>
        <row r="318">
          <cell r="A318"/>
          <cell r="B318"/>
          <cell r="C318"/>
          <cell r="D318"/>
          <cell r="E318"/>
          <cell r="F318"/>
          <cell r="G318"/>
          <cell r="H318"/>
          <cell r="I318"/>
          <cell r="M318"/>
          <cell r="N318"/>
          <cell r="O318"/>
          <cell r="P318"/>
          <cell r="Q318"/>
          <cell r="Y318"/>
          <cell r="AB318"/>
          <cell r="AM318"/>
          <cell r="AN318"/>
          <cell r="AO318"/>
          <cell r="AP318"/>
          <cell r="AQ318"/>
          <cell r="AR318"/>
          <cell r="AS318"/>
          <cell r="AT318"/>
          <cell r="AU318"/>
          <cell r="AV318"/>
          <cell r="AW318"/>
          <cell r="AX318"/>
          <cell r="AY318"/>
        </row>
        <row r="319">
          <cell r="A319"/>
          <cell r="B319"/>
          <cell r="C319"/>
          <cell r="D319"/>
          <cell r="E319"/>
          <cell r="F319"/>
          <cell r="G319"/>
          <cell r="H319"/>
          <cell r="I319"/>
          <cell r="M319"/>
          <cell r="N319"/>
          <cell r="O319"/>
          <cell r="P319"/>
          <cell r="Q319"/>
          <cell r="Y319"/>
          <cell r="AB319"/>
          <cell r="AM319"/>
          <cell r="AN319"/>
          <cell r="AO319"/>
          <cell r="AP319"/>
          <cell r="AQ319"/>
          <cell r="AR319"/>
          <cell r="AS319"/>
          <cell r="AT319"/>
          <cell r="AU319"/>
          <cell r="AV319"/>
          <cell r="AW319"/>
          <cell r="AX319"/>
          <cell r="AY319"/>
        </row>
        <row r="320">
          <cell r="A320"/>
          <cell r="B320"/>
          <cell r="C320"/>
          <cell r="D320"/>
          <cell r="E320"/>
          <cell r="F320"/>
          <cell r="G320"/>
          <cell r="H320"/>
          <cell r="I320"/>
          <cell r="M320"/>
          <cell r="N320"/>
          <cell r="O320"/>
          <cell r="P320"/>
          <cell r="Q320"/>
          <cell r="Y320"/>
          <cell r="AB320"/>
          <cell r="AM320"/>
          <cell r="AN320"/>
          <cell r="AO320"/>
          <cell r="AP320"/>
          <cell r="AQ320"/>
          <cell r="AR320"/>
          <cell r="AS320"/>
          <cell r="AT320"/>
          <cell r="AU320"/>
          <cell r="AV320"/>
          <cell r="AW320"/>
          <cell r="AX320"/>
          <cell r="AY320"/>
        </row>
        <row r="321">
          <cell r="A321"/>
          <cell r="B321"/>
          <cell r="C321"/>
          <cell r="D321"/>
          <cell r="E321"/>
          <cell r="F321"/>
          <cell r="G321"/>
          <cell r="H321"/>
          <cell r="I321"/>
          <cell r="M321"/>
          <cell r="N321"/>
          <cell r="O321"/>
          <cell r="P321"/>
          <cell r="Q321"/>
          <cell r="Y321"/>
          <cell r="AB321"/>
          <cell r="AM321"/>
          <cell r="AN321"/>
          <cell r="AO321"/>
          <cell r="AP321"/>
          <cell r="AQ321"/>
          <cell r="AR321"/>
          <cell r="AS321"/>
          <cell r="AT321"/>
          <cell r="AU321"/>
          <cell r="AV321"/>
          <cell r="AW321"/>
          <cell r="AX321"/>
          <cell r="AY321"/>
        </row>
        <row r="322">
          <cell r="A322"/>
          <cell r="B322"/>
          <cell r="C322"/>
          <cell r="D322"/>
          <cell r="E322"/>
          <cell r="F322"/>
          <cell r="G322"/>
          <cell r="H322"/>
          <cell r="I322"/>
          <cell r="M322"/>
          <cell r="N322"/>
          <cell r="O322"/>
          <cell r="P322"/>
          <cell r="Q322"/>
          <cell r="Y322"/>
          <cell r="AB322"/>
          <cell r="AM322"/>
          <cell r="AN322"/>
          <cell r="AO322"/>
          <cell r="AP322"/>
          <cell r="AQ322"/>
          <cell r="AR322"/>
          <cell r="AS322"/>
          <cell r="AT322"/>
          <cell r="AU322"/>
          <cell r="AV322"/>
          <cell r="AW322"/>
          <cell r="AX322"/>
          <cell r="AY322"/>
        </row>
        <row r="323">
          <cell r="A323"/>
          <cell r="B323"/>
          <cell r="C323"/>
          <cell r="D323"/>
          <cell r="E323"/>
          <cell r="F323"/>
          <cell r="G323"/>
          <cell r="H323"/>
          <cell r="I323"/>
          <cell r="M323"/>
          <cell r="N323"/>
          <cell r="O323"/>
          <cell r="P323"/>
          <cell r="Q323"/>
          <cell r="Y323"/>
          <cell r="AB323"/>
          <cell r="AM323"/>
          <cell r="AN323"/>
          <cell r="AO323"/>
          <cell r="AP323"/>
          <cell r="AQ323"/>
          <cell r="AR323"/>
          <cell r="AS323"/>
          <cell r="AT323"/>
          <cell r="AU323"/>
          <cell r="AV323"/>
          <cell r="AW323"/>
          <cell r="AX323"/>
          <cell r="AY323"/>
        </row>
        <row r="324">
          <cell r="A324"/>
          <cell r="B324"/>
          <cell r="C324"/>
          <cell r="D324"/>
          <cell r="E324"/>
          <cell r="F324"/>
          <cell r="G324"/>
          <cell r="H324"/>
          <cell r="I324"/>
          <cell r="M324"/>
          <cell r="N324"/>
          <cell r="O324"/>
          <cell r="P324"/>
          <cell r="Q324"/>
          <cell r="Y324"/>
          <cell r="AB324"/>
          <cell r="AM324"/>
          <cell r="AN324"/>
          <cell r="AO324"/>
          <cell r="AP324"/>
          <cell r="AQ324"/>
          <cell r="AR324"/>
          <cell r="AS324"/>
          <cell r="AT324"/>
          <cell r="AU324"/>
          <cell r="AV324"/>
          <cell r="AW324"/>
          <cell r="AX324"/>
          <cell r="AY324"/>
        </row>
        <row r="325">
          <cell r="A325"/>
          <cell r="B325"/>
          <cell r="C325"/>
          <cell r="D325"/>
          <cell r="E325"/>
          <cell r="F325"/>
          <cell r="G325"/>
          <cell r="H325"/>
          <cell r="I325"/>
          <cell r="M325"/>
          <cell r="N325"/>
          <cell r="O325"/>
          <cell r="P325"/>
          <cell r="Q325"/>
          <cell r="Y325"/>
          <cell r="AB325"/>
          <cell r="AM325"/>
          <cell r="AN325"/>
          <cell r="AO325"/>
          <cell r="AP325"/>
          <cell r="AQ325"/>
          <cell r="AR325"/>
          <cell r="AS325"/>
          <cell r="AT325"/>
          <cell r="AU325"/>
          <cell r="AV325"/>
          <cell r="AW325"/>
          <cell r="AX325"/>
          <cell r="AY325"/>
        </row>
        <row r="326">
          <cell r="A326"/>
          <cell r="B326"/>
          <cell r="C326"/>
          <cell r="D326"/>
          <cell r="E326"/>
          <cell r="F326"/>
          <cell r="G326"/>
          <cell r="H326"/>
          <cell r="I326"/>
          <cell r="M326"/>
          <cell r="N326"/>
          <cell r="O326"/>
          <cell r="P326"/>
          <cell r="Q326"/>
          <cell r="Y326"/>
          <cell r="AB326"/>
          <cell r="AM326"/>
          <cell r="AN326"/>
          <cell r="AO326"/>
          <cell r="AP326"/>
          <cell r="AQ326"/>
          <cell r="AR326"/>
          <cell r="AS326"/>
          <cell r="AT326"/>
          <cell r="AU326"/>
          <cell r="AV326"/>
          <cell r="AW326"/>
          <cell r="AX326"/>
          <cell r="AY326"/>
        </row>
        <row r="327">
          <cell r="A327"/>
          <cell r="B327"/>
          <cell r="C327"/>
          <cell r="D327"/>
          <cell r="E327"/>
          <cell r="F327"/>
          <cell r="G327"/>
          <cell r="H327"/>
          <cell r="I327"/>
          <cell r="M327"/>
          <cell r="N327"/>
          <cell r="O327"/>
          <cell r="P327"/>
          <cell r="Q327"/>
          <cell r="Y327"/>
          <cell r="AB327"/>
          <cell r="AM327"/>
          <cell r="AN327"/>
          <cell r="AO327"/>
          <cell r="AP327"/>
          <cell r="AQ327"/>
          <cell r="AR327"/>
          <cell r="AS327"/>
          <cell r="AT327"/>
          <cell r="AU327"/>
          <cell r="AV327"/>
          <cell r="AW327"/>
          <cell r="AX327"/>
          <cell r="AY327"/>
        </row>
        <row r="328">
          <cell r="A328"/>
          <cell r="B328"/>
          <cell r="C328"/>
          <cell r="D328"/>
          <cell r="E328"/>
          <cell r="F328"/>
          <cell r="G328"/>
          <cell r="H328"/>
          <cell r="I328"/>
          <cell r="M328"/>
          <cell r="N328"/>
          <cell r="O328"/>
          <cell r="P328"/>
          <cell r="Q328"/>
          <cell r="Y328"/>
          <cell r="AB328"/>
          <cell r="AM328"/>
          <cell r="AN328"/>
          <cell r="AO328"/>
          <cell r="AP328"/>
          <cell r="AQ328"/>
          <cell r="AR328"/>
          <cell r="AS328"/>
          <cell r="AT328"/>
          <cell r="AU328"/>
          <cell r="AV328"/>
          <cell r="AW328"/>
          <cell r="AX328"/>
          <cell r="AY328"/>
        </row>
        <row r="329">
          <cell r="A329"/>
          <cell r="B329"/>
          <cell r="C329"/>
          <cell r="D329"/>
          <cell r="E329"/>
          <cell r="F329"/>
          <cell r="G329"/>
          <cell r="H329"/>
          <cell r="I329"/>
          <cell r="M329"/>
          <cell r="N329"/>
          <cell r="O329"/>
          <cell r="P329"/>
          <cell r="Q329"/>
          <cell r="Y329"/>
          <cell r="AB329"/>
          <cell r="AM329"/>
          <cell r="AN329"/>
          <cell r="AO329"/>
          <cell r="AP329"/>
          <cell r="AQ329"/>
          <cell r="AR329"/>
          <cell r="AS329"/>
          <cell r="AT329"/>
          <cell r="AU329"/>
          <cell r="AV329"/>
          <cell r="AW329"/>
          <cell r="AX329"/>
          <cell r="AY329"/>
        </row>
        <row r="330">
          <cell r="A330"/>
          <cell r="B330"/>
          <cell r="C330"/>
          <cell r="D330"/>
          <cell r="E330"/>
          <cell r="F330"/>
          <cell r="G330"/>
          <cell r="H330"/>
          <cell r="I330"/>
          <cell r="M330"/>
          <cell r="N330"/>
          <cell r="O330"/>
          <cell r="P330"/>
          <cell r="Q330"/>
          <cell r="Y330"/>
          <cell r="AB330"/>
          <cell r="AM330"/>
          <cell r="AN330"/>
          <cell r="AO330"/>
          <cell r="AP330"/>
          <cell r="AQ330"/>
          <cell r="AR330"/>
          <cell r="AS330"/>
          <cell r="AT330"/>
          <cell r="AU330"/>
          <cell r="AV330"/>
          <cell r="AW330"/>
          <cell r="AX330"/>
          <cell r="AY330"/>
        </row>
        <row r="331">
          <cell r="A331"/>
          <cell r="B331"/>
          <cell r="C331"/>
          <cell r="D331"/>
          <cell r="E331"/>
          <cell r="F331"/>
          <cell r="G331"/>
          <cell r="H331"/>
          <cell r="I331"/>
          <cell r="M331"/>
          <cell r="N331"/>
          <cell r="O331"/>
          <cell r="P331"/>
          <cell r="Q331"/>
          <cell r="Y331"/>
          <cell r="AB331"/>
          <cell r="AM331"/>
          <cell r="AN331"/>
          <cell r="AO331"/>
          <cell r="AP331"/>
          <cell r="AQ331"/>
          <cell r="AR331"/>
          <cell r="AS331"/>
          <cell r="AT331"/>
          <cell r="AU331"/>
          <cell r="AV331"/>
          <cell r="AW331"/>
          <cell r="AX331"/>
          <cell r="AY331"/>
        </row>
        <row r="332">
          <cell r="A332"/>
          <cell r="B332"/>
          <cell r="C332"/>
          <cell r="D332"/>
          <cell r="E332"/>
          <cell r="F332"/>
          <cell r="G332"/>
          <cell r="H332"/>
          <cell r="I332"/>
          <cell r="M332"/>
          <cell r="N332"/>
          <cell r="O332"/>
          <cell r="P332"/>
          <cell r="Q332"/>
          <cell r="Y332"/>
          <cell r="AB332"/>
          <cell r="AM332"/>
          <cell r="AN332"/>
          <cell r="AO332"/>
          <cell r="AP332"/>
          <cell r="AQ332"/>
          <cell r="AR332"/>
          <cell r="AS332"/>
          <cell r="AT332"/>
          <cell r="AU332"/>
          <cell r="AV332"/>
          <cell r="AW332"/>
          <cell r="AX332"/>
          <cell r="AY332"/>
        </row>
        <row r="333">
          <cell r="A333"/>
          <cell r="B333"/>
          <cell r="C333"/>
          <cell r="D333"/>
          <cell r="E333"/>
          <cell r="F333"/>
          <cell r="G333"/>
          <cell r="H333"/>
          <cell r="I333"/>
          <cell r="M333"/>
          <cell r="N333"/>
          <cell r="O333"/>
          <cell r="P333"/>
          <cell r="Q333"/>
          <cell r="Y333"/>
          <cell r="AB333"/>
          <cell r="AM333"/>
          <cell r="AN333"/>
          <cell r="AO333"/>
          <cell r="AP333"/>
          <cell r="AQ333"/>
          <cell r="AR333"/>
          <cell r="AS333"/>
          <cell r="AT333"/>
          <cell r="AU333"/>
          <cell r="AV333"/>
          <cell r="AW333"/>
          <cell r="AX333"/>
          <cell r="AY333"/>
        </row>
        <row r="334">
          <cell r="A334"/>
          <cell r="B334"/>
          <cell r="C334"/>
          <cell r="D334"/>
          <cell r="E334"/>
          <cell r="F334"/>
          <cell r="G334"/>
          <cell r="H334"/>
          <cell r="I334"/>
          <cell r="M334"/>
          <cell r="N334"/>
          <cell r="O334"/>
          <cell r="P334"/>
          <cell r="Q334"/>
          <cell r="Y334"/>
          <cell r="AB334"/>
          <cell r="AM334"/>
          <cell r="AN334"/>
          <cell r="AO334"/>
          <cell r="AP334"/>
          <cell r="AQ334"/>
          <cell r="AR334"/>
          <cell r="AS334"/>
          <cell r="AT334"/>
          <cell r="AU334"/>
          <cell r="AV334"/>
          <cell r="AW334"/>
          <cell r="AX334"/>
          <cell r="AY334"/>
        </row>
        <row r="335">
          <cell r="A335"/>
          <cell r="B335"/>
          <cell r="C335"/>
          <cell r="D335"/>
          <cell r="E335"/>
          <cell r="F335"/>
          <cell r="G335"/>
          <cell r="H335"/>
          <cell r="I335"/>
          <cell r="M335"/>
          <cell r="N335"/>
          <cell r="O335"/>
          <cell r="P335"/>
          <cell r="Q335"/>
          <cell r="Y335"/>
          <cell r="AB335"/>
          <cell r="AM335"/>
          <cell r="AN335"/>
          <cell r="AO335"/>
          <cell r="AP335"/>
          <cell r="AQ335"/>
          <cell r="AR335"/>
          <cell r="AS335"/>
          <cell r="AT335"/>
          <cell r="AU335"/>
          <cell r="AV335"/>
          <cell r="AW335"/>
          <cell r="AX335"/>
          <cell r="AY335"/>
        </row>
        <row r="336">
          <cell r="A336"/>
          <cell r="B336"/>
          <cell r="C336"/>
          <cell r="D336"/>
          <cell r="E336"/>
          <cell r="F336"/>
          <cell r="G336"/>
          <cell r="H336"/>
          <cell r="I336"/>
          <cell r="M336"/>
          <cell r="N336"/>
          <cell r="O336"/>
          <cell r="P336"/>
          <cell r="Q336"/>
          <cell r="Y336"/>
          <cell r="AB336"/>
          <cell r="AM336"/>
          <cell r="AN336"/>
          <cell r="AO336"/>
          <cell r="AP336"/>
          <cell r="AQ336"/>
          <cell r="AR336"/>
          <cell r="AS336"/>
          <cell r="AT336"/>
          <cell r="AU336"/>
          <cell r="AV336"/>
          <cell r="AW336"/>
          <cell r="AX336"/>
          <cell r="AY336"/>
        </row>
        <row r="337">
          <cell r="A337"/>
          <cell r="B337"/>
          <cell r="C337"/>
          <cell r="D337"/>
          <cell r="E337"/>
          <cell r="F337"/>
          <cell r="G337"/>
          <cell r="H337"/>
          <cell r="I337"/>
          <cell r="M337"/>
          <cell r="N337"/>
          <cell r="O337"/>
          <cell r="P337"/>
          <cell r="Q337"/>
          <cell r="Y337"/>
          <cell r="AB337"/>
          <cell r="AM337"/>
          <cell r="AN337"/>
          <cell r="AO337"/>
          <cell r="AP337"/>
          <cell r="AQ337"/>
          <cell r="AR337"/>
          <cell r="AS337"/>
          <cell r="AT337"/>
          <cell r="AU337"/>
          <cell r="AV337"/>
          <cell r="AW337"/>
          <cell r="AX337"/>
          <cell r="AY337"/>
        </row>
        <row r="338">
          <cell r="A338"/>
          <cell r="B338"/>
          <cell r="C338"/>
          <cell r="D338"/>
          <cell r="E338"/>
          <cell r="F338"/>
          <cell r="G338"/>
          <cell r="H338"/>
          <cell r="I338"/>
          <cell r="M338"/>
          <cell r="N338"/>
          <cell r="O338"/>
          <cell r="P338"/>
          <cell r="Q338"/>
          <cell r="Y338"/>
          <cell r="AB338"/>
          <cell r="AM338"/>
          <cell r="AN338"/>
          <cell r="AO338"/>
          <cell r="AP338"/>
          <cell r="AQ338"/>
          <cell r="AR338"/>
          <cell r="AS338"/>
          <cell r="AT338"/>
          <cell r="AU338"/>
          <cell r="AV338"/>
          <cell r="AW338"/>
          <cell r="AX338"/>
          <cell r="AY338"/>
        </row>
        <row r="339">
          <cell r="A339"/>
          <cell r="B339"/>
          <cell r="C339"/>
          <cell r="D339"/>
          <cell r="E339"/>
          <cell r="F339"/>
          <cell r="G339"/>
          <cell r="H339"/>
          <cell r="I339"/>
          <cell r="M339"/>
          <cell r="N339"/>
          <cell r="O339"/>
          <cell r="P339"/>
          <cell r="Q339"/>
          <cell r="Y339"/>
          <cell r="AB339"/>
          <cell r="AM339"/>
          <cell r="AN339"/>
          <cell r="AO339"/>
          <cell r="AP339"/>
          <cell r="AQ339"/>
          <cell r="AR339"/>
          <cell r="AS339"/>
          <cell r="AT339"/>
          <cell r="AU339"/>
          <cell r="AV339"/>
          <cell r="AW339"/>
          <cell r="AX339"/>
          <cell r="AY339"/>
        </row>
        <row r="340">
          <cell r="A340"/>
          <cell r="B340"/>
          <cell r="C340"/>
          <cell r="D340"/>
          <cell r="E340"/>
          <cell r="F340"/>
          <cell r="G340"/>
          <cell r="H340"/>
          <cell r="I340"/>
          <cell r="M340"/>
          <cell r="N340"/>
          <cell r="O340"/>
          <cell r="P340"/>
          <cell r="Q340"/>
          <cell r="Y340"/>
          <cell r="AB340"/>
          <cell r="AM340"/>
          <cell r="AN340"/>
          <cell r="AO340"/>
          <cell r="AP340"/>
          <cell r="AQ340"/>
          <cell r="AR340"/>
          <cell r="AS340"/>
          <cell r="AT340"/>
          <cell r="AU340"/>
          <cell r="AV340"/>
          <cell r="AW340"/>
          <cell r="AX340"/>
          <cell r="AY340"/>
        </row>
        <row r="341">
          <cell r="A341"/>
          <cell r="B341"/>
          <cell r="C341"/>
          <cell r="D341"/>
          <cell r="E341"/>
          <cell r="F341"/>
          <cell r="G341"/>
          <cell r="H341"/>
          <cell r="I341"/>
          <cell r="M341"/>
          <cell r="N341"/>
          <cell r="O341"/>
          <cell r="P341"/>
          <cell r="Q341"/>
          <cell r="Y341"/>
          <cell r="AB341"/>
          <cell r="AM341"/>
          <cell r="AN341"/>
          <cell r="AO341"/>
          <cell r="AP341"/>
          <cell r="AQ341"/>
          <cell r="AR341"/>
          <cell r="AS341"/>
          <cell r="AT341"/>
          <cell r="AU341"/>
          <cell r="AV341"/>
          <cell r="AW341"/>
          <cell r="AX341"/>
          <cell r="AY341"/>
        </row>
        <row r="342">
          <cell r="A342"/>
          <cell r="B342"/>
          <cell r="C342"/>
          <cell r="D342"/>
          <cell r="E342"/>
          <cell r="F342"/>
          <cell r="G342"/>
          <cell r="H342"/>
          <cell r="I342"/>
          <cell r="M342"/>
          <cell r="N342"/>
          <cell r="O342"/>
          <cell r="P342"/>
          <cell r="Q342"/>
          <cell r="Y342"/>
          <cell r="AB342"/>
          <cell r="AM342"/>
          <cell r="AN342"/>
          <cell r="AO342"/>
          <cell r="AP342"/>
          <cell r="AQ342"/>
          <cell r="AR342"/>
          <cell r="AS342"/>
          <cell r="AT342"/>
          <cell r="AU342"/>
          <cell r="AV342"/>
          <cell r="AW342"/>
          <cell r="AX342"/>
          <cell r="AY342"/>
        </row>
        <row r="343">
          <cell r="A343"/>
          <cell r="B343"/>
          <cell r="C343"/>
          <cell r="D343"/>
          <cell r="E343"/>
          <cell r="F343"/>
          <cell r="G343"/>
          <cell r="H343"/>
          <cell r="I343"/>
          <cell r="M343"/>
          <cell r="N343"/>
          <cell r="O343"/>
          <cell r="P343"/>
          <cell r="Q343"/>
          <cell r="Y343"/>
          <cell r="AB343"/>
          <cell r="AM343"/>
          <cell r="AN343"/>
          <cell r="AO343"/>
          <cell r="AP343"/>
          <cell r="AQ343"/>
          <cell r="AR343"/>
          <cell r="AS343"/>
          <cell r="AT343"/>
          <cell r="AU343"/>
          <cell r="AV343"/>
          <cell r="AW343"/>
          <cell r="AX343"/>
          <cell r="AY343"/>
        </row>
        <row r="344">
          <cell r="A344"/>
          <cell r="B344"/>
          <cell r="C344"/>
          <cell r="D344"/>
          <cell r="E344"/>
          <cell r="F344"/>
          <cell r="G344"/>
          <cell r="H344"/>
          <cell r="I344"/>
          <cell r="M344"/>
          <cell r="N344"/>
          <cell r="O344"/>
          <cell r="P344"/>
          <cell r="Q344"/>
          <cell r="Y344"/>
          <cell r="AB344"/>
          <cell r="AM344"/>
          <cell r="AN344"/>
          <cell r="AO344"/>
          <cell r="AP344"/>
          <cell r="AQ344"/>
          <cell r="AR344"/>
          <cell r="AS344"/>
          <cell r="AT344"/>
          <cell r="AU344"/>
          <cell r="AV344"/>
          <cell r="AW344"/>
          <cell r="AX344"/>
          <cell r="AY344"/>
        </row>
        <row r="345">
          <cell r="A345"/>
          <cell r="B345"/>
          <cell r="C345"/>
          <cell r="D345"/>
          <cell r="E345"/>
          <cell r="F345"/>
          <cell r="G345"/>
          <cell r="H345"/>
          <cell r="I345"/>
          <cell r="M345"/>
          <cell r="N345"/>
          <cell r="O345"/>
          <cell r="P345"/>
          <cell r="Q345"/>
          <cell r="Y345"/>
          <cell r="AB345"/>
          <cell r="AM345"/>
          <cell r="AN345"/>
          <cell r="AO345"/>
          <cell r="AP345"/>
          <cell r="AQ345"/>
          <cell r="AR345"/>
          <cell r="AS345"/>
          <cell r="AT345"/>
          <cell r="AU345"/>
          <cell r="AV345"/>
          <cell r="AW345"/>
          <cell r="AX345"/>
          <cell r="AY345"/>
        </row>
        <row r="346">
          <cell r="A346"/>
          <cell r="B346"/>
          <cell r="C346"/>
          <cell r="D346"/>
          <cell r="E346"/>
          <cell r="F346"/>
          <cell r="G346"/>
          <cell r="H346"/>
          <cell r="I346"/>
          <cell r="M346"/>
          <cell r="N346"/>
          <cell r="O346"/>
          <cell r="P346"/>
          <cell r="Q346"/>
          <cell r="Y346"/>
          <cell r="AB346"/>
          <cell r="AM346"/>
          <cell r="AN346"/>
          <cell r="AO346"/>
          <cell r="AP346"/>
          <cell r="AQ346"/>
          <cell r="AR346"/>
          <cell r="AS346"/>
          <cell r="AT346"/>
          <cell r="AU346"/>
          <cell r="AV346"/>
          <cell r="AW346"/>
          <cell r="AX346"/>
          <cell r="AY346"/>
        </row>
        <row r="347">
          <cell r="A347"/>
          <cell r="B347"/>
          <cell r="C347"/>
          <cell r="D347"/>
          <cell r="E347"/>
          <cell r="F347"/>
          <cell r="G347"/>
          <cell r="H347"/>
          <cell r="I347"/>
          <cell r="M347"/>
          <cell r="N347"/>
          <cell r="O347"/>
          <cell r="P347"/>
          <cell r="Q347"/>
          <cell r="Y347"/>
          <cell r="AB347"/>
          <cell r="AM347"/>
          <cell r="AN347"/>
          <cell r="AO347"/>
          <cell r="AP347"/>
          <cell r="AQ347"/>
          <cell r="AR347"/>
          <cell r="AS347"/>
          <cell r="AT347"/>
          <cell r="AU347"/>
          <cell r="AV347"/>
          <cell r="AW347"/>
          <cell r="AX347"/>
          <cell r="AY347"/>
        </row>
        <row r="348">
          <cell r="A348"/>
          <cell r="B348"/>
          <cell r="C348"/>
          <cell r="D348"/>
          <cell r="E348"/>
          <cell r="F348"/>
          <cell r="G348"/>
          <cell r="H348"/>
          <cell r="I348"/>
          <cell r="M348"/>
          <cell r="N348"/>
          <cell r="O348"/>
          <cell r="P348"/>
          <cell r="Q348"/>
          <cell r="Y348"/>
          <cell r="AB348"/>
          <cell r="AM348"/>
          <cell r="AN348"/>
          <cell r="AO348"/>
          <cell r="AP348"/>
          <cell r="AQ348"/>
          <cell r="AR348"/>
          <cell r="AS348"/>
          <cell r="AT348"/>
          <cell r="AU348"/>
          <cell r="AV348"/>
          <cell r="AW348"/>
          <cell r="AX348"/>
          <cell r="AY348"/>
        </row>
        <row r="349">
          <cell r="A349"/>
          <cell r="B349"/>
          <cell r="C349"/>
          <cell r="D349"/>
          <cell r="E349"/>
          <cell r="F349"/>
          <cell r="G349"/>
          <cell r="H349"/>
          <cell r="I349"/>
          <cell r="M349"/>
          <cell r="N349"/>
          <cell r="O349"/>
          <cell r="P349"/>
          <cell r="Q349"/>
          <cell r="Y349"/>
          <cell r="AB349"/>
          <cell r="AM349"/>
          <cell r="AN349"/>
          <cell r="AO349"/>
          <cell r="AP349"/>
          <cell r="AQ349"/>
          <cell r="AR349"/>
          <cell r="AS349"/>
          <cell r="AT349"/>
          <cell r="AU349"/>
          <cell r="AV349"/>
          <cell r="AW349"/>
          <cell r="AX349"/>
          <cell r="AY349"/>
        </row>
        <row r="350">
          <cell r="A350"/>
          <cell r="B350"/>
          <cell r="C350"/>
          <cell r="D350"/>
          <cell r="E350"/>
          <cell r="F350"/>
          <cell r="G350"/>
          <cell r="H350"/>
          <cell r="I350"/>
          <cell r="M350"/>
          <cell r="N350"/>
          <cell r="O350"/>
          <cell r="P350"/>
          <cell r="Q350"/>
          <cell r="Y350"/>
          <cell r="AB350"/>
          <cell r="AM350"/>
          <cell r="AN350"/>
          <cell r="AO350"/>
          <cell r="AP350"/>
          <cell r="AQ350"/>
          <cell r="AR350"/>
          <cell r="AS350"/>
          <cell r="AT350"/>
          <cell r="AU350"/>
          <cell r="AV350"/>
          <cell r="AW350"/>
          <cell r="AX350"/>
          <cell r="AY350"/>
        </row>
      </sheetData>
      <sheetData sheetId="6">
        <row r="115">
          <cell r="AP115">
            <v>85219589.76000002</v>
          </cell>
          <cell r="AQ115">
            <v>26198297.290000014</v>
          </cell>
          <cell r="AY115">
            <v>16798947.02</v>
          </cell>
          <cell r="AZ115">
            <v>2145532.3600000003</v>
          </cell>
        </row>
        <row r="165">
          <cell r="AP165">
            <v>13647360.25</v>
          </cell>
          <cell r="AQ165">
            <v>4195486.080000001</v>
          </cell>
          <cell r="AY165">
            <v>4368487.04</v>
          </cell>
          <cell r="AZ165">
            <v>557935.59</v>
          </cell>
        </row>
      </sheetData>
      <sheetData sheetId="7">
        <row r="115">
          <cell r="AP115">
            <v>86344236.909999996</v>
          </cell>
          <cell r="AQ115">
            <v>26198297.290000014</v>
          </cell>
          <cell r="AY115">
            <v>17020643.520000003</v>
          </cell>
          <cell r="AZ115">
            <v>2145532.3600000003</v>
          </cell>
        </row>
        <row r="165">
          <cell r="AP165">
            <v>13827465.160000002</v>
          </cell>
          <cell r="AQ165">
            <v>4195486.080000001</v>
          </cell>
          <cell r="AY165">
            <v>4426138.16</v>
          </cell>
          <cell r="AZ165">
            <v>557935.59</v>
          </cell>
        </row>
      </sheetData>
      <sheetData sheetId="8">
        <row r="115">
          <cell r="AP115">
            <v>4835277.28</v>
          </cell>
          <cell r="AW115">
            <v>953156.0299999998</v>
          </cell>
        </row>
        <row r="165">
          <cell r="AP165">
            <v>774338.05</v>
          </cell>
          <cell r="AW165">
            <v>247863.73000000007</v>
          </cell>
        </row>
      </sheetData>
      <sheetData sheetId="9">
        <row r="19">
          <cell r="D19">
            <v>0.13803763795296717</v>
          </cell>
          <cell r="F19">
            <v>0.20637773238004731</v>
          </cell>
        </row>
        <row r="20">
          <cell r="D20">
            <v>0.8619623620470328</v>
          </cell>
          <cell r="F20">
            <v>0.79362226761995269</v>
          </cell>
        </row>
      </sheetData>
      <sheetData sheetId="10"/>
      <sheetData sheetId="11">
        <row r="1">
          <cell r="A1" t="str">
            <v>Billing ID &amp; Service Location</v>
          </cell>
          <cell r="B1" t="str">
            <v>Combined Provider ID</v>
          </cell>
          <cell r="C1" t="str">
            <v>Combined Provider ID</v>
          </cell>
          <cell r="D1" t="str">
            <v>Combined Provider ID</v>
          </cell>
          <cell r="E1" t="str">
            <v>Spec</v>
          </cell>
          <cell r="F1" t="str">
            <v>﻿Billing Full Name</v>
          </cell>
          <cell r="G1" t="str">
            <v>Billing City/St/Zip Code</v>
          </cell>
          <cell r="H1" t="str">
            <v>Zip Code</v>
          </cell>
          <cell r="I1" t="str">
            <v>Ownership Ind</v>
          </cell>
          <cell r="J1" t="str">
            <v>Use DRG UPL Not Cost</v>
          </cell>
        </row>
        <row r="2">
          <cell r="A2" t="str">
            <v>100700720A</v>
          </cell>
          <cell r="B2"/>
          <cell r="C2"/>
          <cell r="D2"/>
          <cell r="E2" t="str">
            <v>010</v>
          </cell>
          <cell r="F2" t="str">
            <v>CHOCTAW MEMORIAL HOSPITAL</v>
          </cell>
          <cell r="G2" t="str">
            <v>HUGO,OK 74743-0000</v>
          </cell>
          <cell r="H2" t="str">
            <v>74743</v>
          </cell>
          <cell r="I2" t="str">
            <v>NSGO</v>
          </cell>
          <cell r="J2" t="str">
            <v>Yes</v>
          </cell>
        </row>
        <row r="3">
          <cell r="A3" t="str">
            <v>100749570S</v>
          </cell>
          <cell r="B3" t="str">
            <v>100749570Y</v>
          </cell>
          <cell r="C3" t="str">
            <v>100749570Z</v>
          </cell>
          <cell r="D3"/>
          <cell r="E3" t="str">
            <v>010</v>
          </cell>
          <cell r="F3" t="str">
            <v>COMANCHE CO MEM HSP</v>
          </cell>
          <cell r="G3" t="str">
            <v>LAWTON,OK 73505-6332</v>
          </cell>
          <cell r="H3" t="str">
            <v>73505</v>
          </cell>
          <cell r="I3" t="str">
            <v>NSGO</v>
          </cell>
          <cell r="J3" t="str">
            <v>Yes</v>
          </cell>
        </row>
        <row r="4">
          <cell r="A4" t="str">
            <v>100700880A</v>
          </cell>
          <cell r="B4"/>
          <cell r="C4"/>
          <cell r="D4"/>
          <cell r="E4" t="str">
            <v>010</v>
          </cell>
          <cell r="F4" t="str">
            <v>ELKVIEW GEN HSP</v>
          </cell>
          <cell r="G4" t="str">
            <v>HOBART,OK 73651-</v>
          </cell>
          <cell r="H4" t="str">
            <v>73651</v>
          </cell>
          <cell r="I4" t="str">
            <v>NSGO</v>
          </cell>
          <cell r="J4" t="str">
            <v>Yes</v>
          </cell>
        </row>
        <row r="5">
          <cell r="A5" t="str">
            <v>100700820A</v>
          </cell>
          <cell r="B5"/>
          <cell r="C5"/>
          <cell r="D5"/>
          <cell r="E5" t="str">
            <v>010</v>
          </cell>
          <cell r="F5" t="str">
            <v>GRADY MEMORIAL HOSPITAL</v>
          </cell>
          <cell r="G5" t="str">
            <v>CHICKASHA,OK 73018-2738</v>
          </cell>
          <cell r="H5" t="str">
            <v>73018</v>
          </cell>
          <cell r="I5" t="str">
            <v>NSGO</v>
          </cell>
          <cell r="J5" t="str">
            <v>Yes</v>
          </cell>
        </row>
        <row r="6">
          <cell r="A6" t="str">
            <v>100699350A</v>
          </cell>
          <cell r="B6"/>
          <cell r="C6"/>
          <cell r="D6"/>
          <cell r="E6" t="str">
            <v>010</v>
          </cell>
          <cell r="F6" t="str">
            <v>JACKSON CO MEM HSP</v>
          </cell>
          <cell r="G6" t="str">
            <v>ALTUS,OK 73521-</v>
          </cell>
          <cell r="H6" t="str">
            <v>73521</v>
          </cell>
          <cell r="I6" t="str">
            <v>NSGO</v>
          </cell>
          <cell r="J6" t="str">
            <v>Yes</v>
          </cell>
        </row>
        <row r="7">
          <cell r="A7" t="str">
            <v>100818200B</v>
          </cell>
          <cell r="B7"/>
          <cell r="C7"/>
          <cell r="D7"/>
          <cell r="E7" t="str">
            <v>010</v>
          </cell>
          <cell r="F7" t="str">
            <v>LINDSAY MUNICIPAL HOSPITAL</v>
          </cell>
          <cell r="G7" t="str">
            <v>LINDSAY,OK 73052-0888</v>
          </cell>
          <cell r="H7" t="str">
            <v>73052</v>
          </cell>
          <cell r="I7" t="str">
            <v>NSGO</v>
          </cell>
          <cell r="J7" t="str">
            <v>Yes</v>
          </cell>
        </row>
        <row r="8">
          <cell r="A8" t="str">
            <v>100710530D</v>
          </cell>
          <cell r="B8"/>
          <cell r="C8"/>
          <cell r="D8"/>
          <cell r="E8" t="str">
            <v>010</v>
          </cell>
          <cell r="F8" t="str">
            <v>MCALESTER REGIONAL</v>
          </cell>
          <cell r="G8" t="str">
            <v>MCALESTER,OK 74502-</v>
          </cell>
          <cell r="H8" t="str">
            <v>74502</v>
          </cell>
          <cell r="I8" t="str">
            <v>NSGO</v>
          </cell>
          <cell r="J8" t="str">
            <v>Yes</v>
          </cell>
        </row>
        <row r="9">
          <cell r="A9" t="str">
            <v>100700690A</v>
          </cell>
          <cell r="B9" t="str">
            <v>100700690Q</v>
          </cell>
          <cell r="C9" t="str">
            <v>100700690R</v>
          </cell>
          <cell r="D9"/>
          <cell r="E9" t="str">
            <v>010</v>
          </cell>
          <cell r="F9" t="str">
            <v>NORMAN REGIONAL HOSPITAL</v>
          </cell>
          <cell r="G9" t="str">
            <v>NORMAN,OK 73071-</v>
          </cell>
          <cell r="H9" t="str">
            <v>73071</v>
          </cell>
          <cell r="I9" t="str">
            <v>NSGO</v>
          </cell>
          <cell r="J9" t="str">
            <v>Yes</v>
          </cell>
        </row>
        <row r="10">
          <cell r="A10" t="str">
            <v>100700680A</v>
          </cell>
          <cell r="B10" t="str">
            <v>100700680I</v>
          </cell>
          <cell r="C10" t="str">
            <v>100700680J</v>
          </cell>
          <cell r="D10"/>
          <cell r="E10" t="str">
            <v>010</v>
          </cell>
          <cell r="F10" t="str">
            <v>NORTHEASTERN HEALTH SYSTEM</v>
          </cell>
          <cell r="G10" t="str">
            <v>TAHLEQUAH,OK 74464-1008</v>
          </cell>
          <cell r="H10" t="str">
            <v>74464</v>
          </cell>
          <cell r="I10" t="str">
            <v>NSGO</v>
          </cell>
          <cell r="J10" t="str">
            <v>Yes</v>
          </cell>
        </row>
        <row r="11">
          <cell r="A11" t="str">
            <v>200417790W</v>
          </cell>
          <cell r="B11"/>
          <cell r="C11"/>
          <cell r="D11"/>
          <cell r="E11" t="str">
            <v>010</v>
          </cell>
          <cell r="F11" t="str">
            <v>PERRY MEMORIAL HOSPITAL</v>
          </cell>
          <cell r="G11" t="str">
            <v>PERRY,OK 73077-0000</v>
          </cell>
          <cell r="H11" t="str">
            <v>73077</v>
          </cell>
          <cell r="I11" t="str">
            <v>NSGO</v>
          </cell>
          <cell r="J11" t="str">
            <v>Yes</v>
          </cell>
        </row>
        <row r="12">
          <cell r="A12" t="str">
            <v>100699900A</v>
          </cell>
          <cell r="B12"/>
          <cell r="C12"/>
          <cell r="D12"/>
          <cell r="E12" t="str">
            <v>010</v>
          </cell>
          <cell r="F12" t="str">
            <v>PURCELL MUNICIPAL HOSPITAL</v>
          </cell>
          <cell r="G12" t="str">
            <v>PURCELL,OK 73080-9998</v>
          </cell>
          <cell r="H12" t="str">
            <v>73080</v>
          </cell>
          <cell r="I12" t="str">
            <v>NSGO</v>
          </cell>
          <cell r="J12" t="str">
            <v>Yes</v>
          </cell>
        </row>
        <row r="13">
          <cell r="A13" t="str">
            <v>100700770A</v>
          </cell>
          <cell r="B13"/>
          <cell r="C13"/>
          <cell r="D13"/>
          <cell r="E13" t="str">
            <v>010</v>
          </cell>
          <cell r="F13" t="str">
            <v>PUSHMATAHA HSP</v>
          </cell>
          <cell r="G13" t="str">
            <v>ANTLERS,OK 74523-</v>
          </cell>
          <cell r="H13" t="str">
            <v>74523</v>
          </cell>
          <cell r="I13" t="str">
            <v>NSGO</v>
          </cell>
          <cell r="J13" t="str">
            <v>Yes</v>
          </cell>
        </row>
        <row r="14">
          <cell r="A14" t="str">
            <v>100700190A</v>
          </cell>
          <cell r="B14"/>
          <cell r="C14"/>
          <cell r="D14"/>
          <cell r="E14" t="str">
            <v>010</v>
          </cell>
          <cell r="F14" t="str">
            <v>SEQUOYAH COUNTY CITY OF SALLISAW HOSPITAL AUTHORIT</v>
          </cell>
          <cell r="G14" t="str">
            <v>SALLISAW,OK 74955-2811</v>
          </cell>
          <cell r="H14" t="str">
            <v>74955</v>
          </cell>
          <cell r="I14" t="str">
            <v>NSGO</v>
          </cell>
          <cell r="J14" t="str">
            <v>Yes</v>
          </cell>
        </row>
        <row r="15">
          <cell r="A15" t="str">
            <v>100699950A</v>
          </cell>
          <cell r="B15"/>
          <cell r="C15"/>
          <cell r="D15"/>
          <cell r="E15" t="str">
            <v>010</v>
          </cell>
          <cell r="F15" t="str">
            <v>STILLWATER MEDICAL CENTER</v>
          </cell>
          <cell r="G15" t="str">
            <v>STILLWATER,OK 74074-4399</v>
          </cell>
          <cell r="H15" t="str">
            <v>74074</v>
          </cell>
          <cell r="I15" t="str">
            <v>NSGO</v>
          </cell>
          <cell r="J15" t="str">
            <v>Yes</v>
          </cell>
        </row>
        <row r="16">
          <cell r="A16" t="str">
            <v>200100890B</v>
          </cell>
          <cell r="B16"/>
          <cell r="C16"/>
          <cell r="D16"/>
          <cell r="E16" t="str">
            <v>010</v>
          </cell>
          <cell r="F16" t="str">
            <v>WAGONER COMMUNITY HOSPITAL</v>
          </cell>
          <cell r="G16" t="str">
            <v>WAGONER,OK 74467-4624</v>
          </cell>
          <cell r="H16" t="str">
            <v>74467</v>
          </cell>
          <cell r="I16" t="str">
            <v>NSGO</v>
          </cell>
          <cell r="J16" t="str">
            <v>Yes</v>
          </cell>
        </row>
        <row r="17">
          <cell r="A17"/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A18"/>
          <cell r="B18"/>
          <cell r="C18"/>
          <cell r="D18"/>
          <cell r="E18"/>
          <cell r="F18"/>
          <cell r="G18"/>
          <cell r="H18"/>
          <cell r="I18"/>
          <cell r="J18"/>
        </row>
        <row r="19">
          <cell r="A19"/>
          <cell r="B19"/>
          <cell r="C19"/>
          <cell r="D19"/>
          <cell r="E19"/>
          <cell r="F19"/>
          <cell r="G19"/>
          <cell r="H19"/>
          <cell r="I19"/>
          <cell r="J19"/>
        </row>
        <row r="20">
          <cell r="A20"/>
          <cell r="B20"/>
          <cell r="C20"/>
          <cell r="D20"/>
          <cell r="E20"/>
          <cell r="F20"/>
          <cell r="G20"/>
          <cell r="H20"/>
          <cell r="I20"/>
          <cell r="J20"/>
        </row>
        <row r="21">
          <cell r="A21"/>
          <cell r="B21"/>
          <cell r="C21"/>
          <cell r="D21"/>
          <cell r="E21"/>
          <cell r="F21"/>
          <cell r="G21"/>
          <cell r="H21"/>
          <cell r="I21"/>
          <cell r="J21"/>
        </row>
        <row r="22">
          <cell r="A22" t="str">
            <v>200439230A</v>
          </cell>
          <cell r="B22"/>
          <cell r="C22"/>
          <cell r="D22"/>
          <cell r="E22" t="str">
            <v>010</v>
          </cell>
          <cell r="F22" t="str">
            <v>AHS SOUTHCREST HOSPITAL, LLC</v>
          </cell>
          <cell r="G22" t="str">
            <v>TULSA,OK 74133-5716</v>
          </cell>
          <cell r="H22" t="str">
            <v>74133</v>
          </cell>
          <cell r="I22" t="str">
            <v>Private</v>
          </cell>
          <cell r="J22" t="str">
            <v>Yes</v>
          </cell>
        </row>
        <row r="23">
          <cell r="A23" t="str">
            <v>100696610B</v>
          </cell>
          <cell r="B23"/>
          <cell r="C23"/>
          <cell r="D23"/>
          <cell r="E23" t="str">
            <v>010</v>
          </cell>
          <cell r="F23" t="str">
            <v>ALLIANCEHEALTH DURANT</v>
          </cell>
          <cell r="G23" t="str">
            <v>DURANT,OK 74701-</v>
          </cell>
          <cell r="H23" t="str">
            <v>74701</v>
          </cell>
          <cell r="I23" t="str">
            <v>Private</v>
          </cell>
          <cell r="J23" t="str">
            <v>Yes</v>
          </cell>
        </row>
        <row r="24">
          <cell r="A24" t="str">
            <v>200102450A</v>
          </cell>
          <cell r="B24"/>
          <cell r="C24"/>
          <cell r="D24"/>
          <cell r="E24" t="str">
            <v>010</v>
          </cell>
          <cell r="F24" t="str">
            <v>BAILEY MEDICAL CENTER LLC</v>
          </cell>
          <cell r="G24" t="str">
            <v>OWASSO,OK 74055-6655</v>
          </cell>
          <cell r="H24" t="str">
            <v>74055</v>
          </cell>
          <cell r="I24" t="str">
            <v>Private</v>
          </cell>
          <cell r="J24" t="str">
            <v>Yes</v>
          </cell>
        </row>
        <row r="25">
          <cell r="A25" t="str">
            <v>200668710A</v>
          </cell>
          <cell r="B25"/>
          <cell r="C25"/>
          <cell r="D25"/>
          <cell r="E25" t="str">
            <v>010</v>
          </cell>
          <cell r="F25" t="str">
            <v>BLACKWELL REGIONAL HOSPITAL</v>
          </cell>
          <cell r="G25" t="str">
            <v>BLACKWELL,OK 74631-0000</v>
          </cell>
          <cell r="H25" t="str">
            <v>74631</v>
          </cell>
          <cell r="I25" t="str">
            <v>Private</v>
          </cell>
          <cell r="J25" t="str">
            <v>Yes</v>
          </cell>
        </row>
        <row r="26">
          <cell r="A26" t="str">
            <v>200573000A</v>
          </cell>
          <cell r="B26" t="str">
            <v>200697510F</v>
          </cell>
          <cell r="C26"/>
          <cell r="D26"/>
          <cell r="E26" t="str">
            <v>010</v>
          </cell>
          <cell r="F26" t="str">
            <v>BRISTOW ENDEAVOR HEALTHCARE, LLC</v>
          </cell>
          <cell r="G26" t="str">
            <v>BRISTOW,OK 74010-2301</v>
          </cell>
          <cell r="H26" t="str">
            <v>74010</v>
          </cell>
          <cell r="I26" t="str">
            <v>Private</v>
          </cell>
          <cell r="J26" t="str">
            <v>Yes</v>
          </cell>
        </row>
        <row r="27">
          <cell r="A27" t="str">
            <v>100700010G</v>
          </cell>
          <cell r="B27"/>
          <cell r="C27"/>
          <cell r="D27"/>
          <cell r="E27" t="str">
            <v>010</v>
          </cell>
          <cell r="F27" t="str">
            <v>CLINTON HMA LLC</v>
          </cell>
          <cell r="G27" t="str">
            <v>CLINTON,OK 73601-3117</v>
          </cell>
          <cell r="H27" t="str">
            <v>73601</v>
          </cell>
          <cell r="I27" t="str">
            <v>Private</v>
          </cell>
          <cell r="J27" t="str">
            <v>Yes</v>
          </cell>
        </row>
        <row r="28">
          <cell r="A28" t="str">
            <v>200693850A</v>
          </cell>
          <cell r="B28" t="str">
            <v>200693850B</v>
          </cell>
          <cell r="C28"/>
          <cell r="D28"/>
          <cell r="E28" t="str">
            <v>010</v>
          </cell>
          <cell r="F28" t="str">
            <v>CURAHEALTH OKLAHOMA CITY</v>
          </cell>
          <cell r="G28" t="str">
            <v>OKLAHOMA CITY,OK 75320-</v>
          </cell>
          <cell r="H28" t="str">
            <v>75320</v>
          </cell>
          <cell r="I28" t="str">
            <v>Private</v>
          </cell>
          <cell r="J28" t="str">
            <v>Yes</v>
          </cell>
        </row>
        <row r="29">
          <cell r="A29" t="str">
            <v>100700120A</v>
          </cell>
          <cell r="B29"/>
          <cell r="C29"/>
          <cell r="D29"/>
          <cell r="E29" t="str">
            <v>010</v>
          </cell>
          <cell r="F29" t="str">
            <v>DUNCAN REGIONAL HOSPITAL</v>
          </cell>
          <cell r="G29" t="str">
            <v>DUNCAN,OK 73533-</v>
          </cell>
          <cell r="H29" t="str">
            <v>73533</v>
          </cell>
          <cell r="I29" t="str">
            <v>Private</v>
          </cell>
          <cell r="J29" t="str">
            <v>Yes</v>
          </cell>
        </row>
        <row r="30">
          <cell r="A30" t="str">
            <v>100699410A</v>
          </cell>
          <cell r="B30" t="str">
            <v>100699410G</v>
          </cell>
          <cell r="C30" t="str">
            <v>100699410F</v>
          </cell>
          <cell r="D30"/>
          <cell r="E30" t="str">
            <v>010</v>
          </cell>
          <cell r="F30" t="str">
            <v>GREAT PLAINS REGIONAL MEDICAL CENTER</v>
          </cell>
          <cell r="G30" t="str">
            <v>ELK CITY,OK 73644-5113</v>
          </cell>
          <cell r="H30" t="str">
            <v>73644</v>
          </cell>
          <cell r="I30" t="str">
            <v>Private</v>
          </cell>
          <cell r="J30" t="str">
            <v>Yes</v>
          </cell>
        </row>
        <row r="31">
          <cell r="A31" t="str">
            <v>200045700C</v>
          </cell>
          <cell r="B31"/>
          <cell r="C31"/>
          <cell r="D31"/>
          <cell r="E31" t="str">
            <v>010</v>
          </cell>
          <cell r="F31" t="str">
            <v>HENRYETTA MEDICAL CENTER</v>
          </cell>
          <cell r="G31" t="str">
            <v>HENRYETTA,OK 74437-6908</v>
          </cell>
          <cell r="H31" t="str">
            <v>74437</v>
          </cell>
          <cell r="I31" t="str">
            <v>Private</v>
          </cell>
          <cell r="J31" t="str">
            <v>Yes</v>
          </cell>
        </row>
        <row r="32">
          <cell r="A32" t="str">
            <v>200435950A</v>
          </cell>
          <cell r="B32" t="str">
            <v>200435950B</v>
          </cell>
          <cell r="C32"/>
          <cell r="D32"/>
          <cell r="E32" t="str">
            <v>010</v>
          </cell>
          <cell r="F32" t="str">
            <v>HILLCREST HOSPITAL CLAREMORE</v>
          </cell>
          <cell r="G32" t="str">
            <v>CLAREMORE,OK 74017-3058</v>
          </cell>
          <cell r="H32" t="str">
            <v>74017</v>
          </cell>
          <cell r="I32" t="str">
            <v>Private</v>
          </cell>
          <cell r="J32" t="str">
            <v>Yes</v>
          </cell>
        </row>
        <row r="33">
          <cell r="A33" t="str">
            <v>200044190A</v>
          </cell>
          <cell r="B33"/>
          <cell r="C33"/>
          <cell r="D33"/>
          <cell r="E33" t="str">
            <v>010</v>
          </cell>
          <cell r="F33" t="str">
            <v>HILLCREST HOSPITAL CUSHING</v>
          </cell>
          <cell r="G33" t="str">
            <v>CUSHING,OK 74023-</v>
          </cell>
          <cell r="H33" t="str">
            <v>74023</v>
          </cell>
          <cell r="I33" t="str">
            <v>Private</v>
          </cell>
          <cell r="J33" t="str">
            <v>Yes</v>
          </cell>
        </row>
        <row r="34">
          <cell r="A34" t="str">
            <v>200735850A</v>
          </cell>
          <cell r="B34"/>
          <cell r="C34"/>
          <cell r="D34"/>
          <cell r="E34" t="str">
            <v>010</v>
          </cell>
          <cell r="F34" t="str">
            <v>HILLCREST HOSPITAL PRYOR</v>
          </cell>
          <cell r="G34" t="str">
            <v>PRYOR,OK 74361-</v>
          </cell>
          <cell r="H34" t="str">
            <v>74361</v>
          </cell>
          <cell r="I34" t="str">
            <v>Private</v>
          </cell>
          <cell r="J34" t="str">
            <v>Yes</v>
          </cell>
        </row>
        <row r="35">
          <cell r="A35" t="str">
            <v>200044210A</v>
          </cell>
          <cell r="B35" t="str">
            <v>200044210B</v>
          </cell>
          <cell r="C35"/>
          <cell r="D35"/>
          <cell r="E35" t="str">
            <v>010</v>
          </cell>
          <cell r="F35" t="str">
            <v>HILLCREST MEDICAL CENTER</v>
          </cell>
          <cell r="G35" t="str">
            <v>TULSA,OK 74104-4012</v>
          </cell>
          <cell r="H35" t="str">
            <v>74104</v>
          </cell>
          <cell r="I35" t="str">
            <v>Private</v>
          </cell>
          <cell r="J35" t="str">
            <v>Yes</v>
          </cell>
        </row>
        <row r="36">
          <cell r="A36" t="str">
            <v>100806400C</v>
          </cell>
          <cell r="B36" t="str">
            <v>100690810A</v>
          </cell>
          <cell r="C36" t="str">
            <v>100699370A</v>
          </cell>
          <cell r="D36" t="str">
            <v>100699740B</v>
          </cell>
          <cell r="E36" t="str">
            <v>010</v>
          </cell>
          <cell r="F36" t="str">
            <v>INTEGRIS BAPTIST MEDICAL C</v>
          </cell>
          <cell r="G36" t="str">
            <v>OKLAHOMA CITY,OK 73112-</v>
          </cell>
          <cell r="H36" t="str">
            <v>73112</v>
          </cell>
          <cell r="I36" t="str">
            <v>Private</v>
          </cell>
          <cell r="J36" t="str">
            <v>Yes</v>
          </cell>
        </row>
        <row r="37">
          <cell r="A37" t="str">
            <v>100699500A</v>
          </cell>
          <cell r="B37" t="str">
            <v>200285100D</v>
          </cell>
          <cell r="C37"/>
          <cell r="D37"/>
          <cell r="E37" t="str">
            <v>010</v>
          </cell>
          <cell r="F37" t="str">
            <v>INTEGRIS BASS MEM BAP</v>
          </cell>
          <cell r="G37" t="str">
            <v>ENID,OK 73701-</v>
          </cell>
          <cell r="H37" t="str">
            <v>73701</v>
          </cell>
          <cell r="I37" t="str">
            <v>Private</v>
          </cell>
          <cell r="J37" t="str">
            <v>Yes</v>
          </cell>
        </row>
        <row r="38">
          <cell r="A38" t="str">
            <v>100700610A</v>
          </cell>
          <cell r="B38"/>
          <cell r="C38"/>
          <cell r="D38"/>
          <cell r="E38" t="str">
            <v>010</v>
          </cell>
          <cell r="F38" t="str">
            <v>INTEGRIS CANADIAN VALLEY HOSPITAL</v>
          </cell>
          <cell r="G38" t="str">
            <v>YUKON,OK 73099-</v>
          </cell>
          <cell r="H38" t="str">
            <v>73099</v>
          </cell>
          <cell r="I38" t="str">
            <v>Private</v>
          </cell>
          <cell r="J38" t="str">
            <v>Yes</v>
          </cell>
        </row>
        <row r="39">
          <cell r="A39" t="str">
            <v>200834400A</v>
          </cell>
          <cell r="B39" t="str">
            <v>200834400B</v>
          </cell>
          <cell r="C39" t="str">
            <v>200834400D</v>
          </cell>
          <cell r="D39"/>
          <cell r="E39" t="str">
            <v>010</v>
          </cell>
          <cell r="F39" t="str">
            <v>INTEGRIS COMMUNITY HOSPITAL COUNCIL CROSSING</v>
          </cell>
          <cell r="G39" t="str">
            <v>OKLAHOMA CITY,OK 73162-</v>
          </cell>
          <cell r="H39" t="str">
            <v>73162</v>
          </cell>
          <cell r="I39" t="str">
            <v>Private</v>
          </cell>
          <cell r="J39" t="str">
            <v>Yes</v>
          </cell>
        </row>
        <row r="40">
          <cell r="A40" t="str">
            <v>100699700A</v>
          </cell>
          <cell r="B40"/>
          <cell r="C40"/>
          <cell r="D40"/>
          <cell r="E40" t="str">
            <v>010</v>
          </cell>
          <cell r="F40" t="str">
            <v>INTEGRIS GROVE HOSPITAL</v>
          </cell>
          <cell r="G40" t="str">
            <v>GROVE,OK 74344-5304</v>
          </cell>
          <cell r="H40" t="str">
            <v>74344</v>
          </cell>
          <cell r="I40" t="str">
            <v>Private</v>
          </cell>
          <cell r="J40" t="str">
            <v>Yes</v>
          </cell>
        </row>
        <row r="41">
          <cell r="A41" t="str">
            <v>200405550A</v>
          </cell>
          <cell r="B41"/>
          <cell r="C41"/>
          <cell r="D41"/>
          <cell r="E41" t="str">
            <v>010</v>
          </cell>
          <cell r="F41" t="str">
            <v>INTEGRIS HEALTH EDMOND, INC.</v>
          </cell>
          <cell r="G41" t="str">
            <v>EDMOND,OK 73034-8864</v>
          </cell>
          <cell r="H41" t="str">
            <v>73034</v>
          </cell>
          <cell r="I41" t="str">
            <v>Private</v>
          </cell>
          <cell r="J41" t="str">
            <v>Yes</v>
          </cell>
        </row>
        <row r="42">
          <cell r="A42" t="str">
            <v>100699440A</v>
          </cell>
          <cell r="B42" t="str">
            <v>100699440N</v>
          </cell>
          <cell r="C42"/>
          <cell r="D42"/>
          <cell r="E42" t="str">
            <v>010</v>
          </cell>
          <cell r="F42" t="str">
            <v>INTEGRIS MIAMI HOSPITAL</v>
          </cell>
          <cell r="G42" t="str">
            <v>MIAMI,OK 74354-</v>
          </cell>
          <cell r="H42" t="str">
            <v>74354</v>
          </cell>
          <cell r="I42" t="str">
            <v>Private</v>
          </cell>
          <cell r="J42" t="str">
            <v>Yes</v>
          </cell>
        </row>
        <row r="43">
          <cell r="A43" t="str">
            <v>100700200A</v>
          </cell>
          <cell r="B43" t="str">
            <v>100700200R</v>
          </cell>
          <cell r="C43"/>
          <cell r="D43"/>
          <cell r="E43" t="str">
            <v>010</v>
          </cell>
          <cell r="F43" t="str">
            <v>INTEGRIS SOUTHWEST MEDICAL</v>
          </cell>
          <cell r="G43" t="str">
            <v>OKLAHOMA CITY,OK 73109-3413</v>
          </cell>
          <cell r="H43" t="str">
            <v>73109</v>
          </cell>
          <cell r="I43" t="str">
            <v>Private</v>
          </cell>
          <cell r="J43" t="str">
            <v>Yes</v>
          </cell>
        </row>
        <row r="44">
          <cell r="A44" t="str">
            <v>100699490A</v>
          </cell>
          <cell r="B44" t="str">
            <v>100699490J</v>
          </cell>
          <cell r="C44"/>
          <cell r="D44"/>
          <cell r="E44" t="str">
            <v>010</v>
          </cell>
          <cell r="F44" t="str">
            <v>JANE PHILLIPS EP HSP</v>
          </cell>
          <cell r="G44" t="str">
            <v>BARTLESVILLE,OK 74006-</v>
          </cell>
          <cell r="H44" t="str">
            <v>74006</v>
          </cell>
          <cell r="I44" t="str">
            <v>Private</v>
          </cell>
          <cell r="J44" t="str">
            <v>Yes</v>
          </cell>
        </row>
        <row r="45">
          <cell r="A45" t="str">
            <v>100699420A</v>
          </cell>
          <cell r="B45"/>
          <cell r="C45"/>
          <cell r="D45"/>
          <cell r="E45" t="str">
            <v>010</v>
          </cell>
          <cell r="F45" t="str">
            <v>KAY COUNTY OKLAHOMA HOSPITAL</v>
          </cell>
          <cell r="G45" t="str">
            <v>PONCA CITY,OK 74601-</v>
          </cell>
          <cell r="H45" t="str">
            <v>74601</v>
          </cell>
          <cell r="I45" t="str">
            <v>Private</v>
          </cell>
          <cell r="J45" t="str">
            <v>Yes</v>
          </cell>
        </row>
        <row r="46">
          <cell r="A46" t="str">
            <v>100700030A</v>
          </cell>
          <cell r="B46" t="str">
            <v>100700030I</v>
          </cell>
          <cell r="C46"/>
          <cell r="D46"/>
          <cell r="E46" t="str">
            <v>010</v>
          </cell>
          <cell r="F46" t="str">
            <v>MEMORIAL HOSPITAL</v>
          </cell>
          <cell r="G46" t="str">
            <v>STILWELL,OK 74960-</v>
          </cell>
          <cell r="H46" t="str">
            <v>74960</v>
          </cell>
          <cell r="I46" t="str">
            <v>Private</v>
          </cell>
          <cell r="J46" t="str">
            <v>Yes</v>
          </cell>
        </row>
        <row r="47">
          <cell r="A47" t="str">
            <v>100699390A</v>
          </cell>
          <cell r="B47"/>
          <cell r="C47"/>
          <cell r="D47"/>
          <cell r="E47" t="str">
            <v>010</v>
          </cell>
          <cell r="F47" t="str">
            <v>MERCY HEALTH CENTER</v>
          </cell>
          <cell r="G47" t="str">
            <v>OKLAHOMA CITY,OK 73120-8362</v>
          </cell>
          <cell r="H47" t="str">
            <v>73120</v>
          </cell>
          <cell r="I47" t="str">
            <v>Private</v>
          </cell>
          <cell r="J47" t="str">
            <v>Yes</v>
          </cell>
        </row>
        <row r="48">
          <cell r="A48" t="str">
            <v>200509290A</v>
          </cell>
          <cell r="B48" t="str">
            <v>200509290E</v>
          </cell>
          <cell r="C48"/>
          <cell r="D48"/>
          <cell r="E48" t="str">
            <v>010</v>
          </cell>
          <cell r="F48" t="str">
            <v>MERCY HOSPITAL ADA, INC.</v>
          </cell>
          <cell r="G48" t="str">
            <v>ADA,OK 74820-4610</v>
          </cell>
          <cell r="H48" t="str">
            <v>74820</v>
          </cell>
          <cell r="I48" t="str">
            <v>Private</v>
          </cell>
          <cell r="J48" t="str">
            <v>Yes</v>
          </cell>
        </row>
        <row r="49">
          <cell r="A49" t="str">
            <v>100262320C</v>
          </cell>
          <cell r="B49" t="str">
            <v>100262320G</v>
          </cell>
          <cell r="C49"/>
          <cell r="D49"/>
          <cell r="E49" t="str">
            <v>010</v>
          </cell>
          <cell r="F49" t="str">
            <v>MERCY HOSPITAL ARDMORE</v>
          </cell>
          <cell r="G49" t="str">
            <v>ARDMORE,OK 73401-</v>
          </cell>
          <cell r="H49" t="str">
            <v>73401</v>
          </cell>
          <cell r="I49" t="str">
            <v>Private</v>
          </cell>
          <cell r="J49" t="str">
            <v>Yes</v>
          </cell>
        </row>
        <row r="50">
          <cell r="A50" t="str">
            <v>100700490A</v>
          </cell>
          <cell r="B50" t="str">
            <v>100700490I</v>
          </cell>
          <cell r="C50"/>
          <cell r="D50"/>
          <cell r="E50" t="str">
            <v>010</v>
          </cell>
          <cell r="F50" t="str">
            <v>MIDWEST REGIONAL MEDICAL</v>
          </cell>
          <cell r="G50" t="str">
            <v>MIDWEST CITY,OK 73110-</v>
          </cell>
          <cell r="H50" t="str">
            <v>73110</v>
          </cell>
          <cell r="I50" t="str">
            <v>Private</v>
          </cell>
          <cell r="J50" t="str">
            <v>Yes</v>
          </cell>
        </row>
        <row r="51">
          <cell r="A51" t="str">
            <v>200035670C</v>
          </cell>
          <cell r="B51"/>
          <cell r="C51"/>
          <cell r="D51"/>
          <cell r="E51" t="str">
            <v>010</v>
          </cell>
          <cell r="F51" t="str">
            <v>NORTHWEST SURGICAL HOSPITAL</v>
          </cell>
          <cell r="G51" t="str">
            <v>OKLAHOMA CITY,OK 73120-4419</v>
          </cell>
          <cell r="H51" t="str">
            <v>73120</v>
          </cell>
          <cell r="I51" t="str">
            <v>Private</v>
          </cell>
          <cell r="J51" t="str">
            <v>Yes</v>
          </cell>
        </row>
        <row r="52">
          <cell r="A52" t="str">
            <v>200280620A</v>
          </cell>
          <cell r="B52"/>
          <cell r="C52"/>
          <cell r="D52"/>
          <cell r="E52" t="str">
            <v>010</v>
          </cell>
          <cell r="F52" t="str">
            <v>OKLAHOMA HEART HOSPITAL</v>
          </cell>
          <cell r="G52" t="str">
            <v>OKLAHOMA CITY,OK 73135-2610</v>
          </cell>
          <cell r="H52" t="str">
            <v>73135</v>
          </cell>
          <cell r="I52" t="str">
            <v>Private</v>
          </cell>
          <cell r="J52" t="str">
            <v>Yes</v>
          </cell>
        </row>
        <row r="53">
          <cell r="A53" t="str">
            <v>200242900A</v>
          </cell>
          <cell r="B53"/>
          <cell r="C53"/>
          <cell r="D53"/>
          <cell r="E53" t="str">
            <v>010</v>
          </cell>
          <cell r="F53" t="str">
            <v>OKLAHOMA STATE UNIVERSITY MEDICAL TRUST</v>
          </cell>
          <cell r="G53" t="str">
            <v>TULSA,OK 74127-</v>
          </cell>
          <cell r="H53" t="str">
            <v>74127</v>
          </cell>
          <cell r="I53" t="str">
            <v>Private</v>
          </cell>
          <cell r="J53" t="str">
            <v>Yes</v>
          </cell>
        </row>
        <row r="54">
          <cell r="A54" t="str">
            <v>100699570A</v>
          </cell>
          <cell r="B54" t="str">
            <v>100699570N</v>
          </cell>
          <cell r="C54"/>
          <cell r="D54"/>
          <cell r="E54" t="str">
            <v>010</v>
          </cell>
          <cell r="F54" t="str">
            <v>SAINT FRANCIS HOSPITAL</v>
          </cell>
          <cell r="G54" t="str">
            <v>TULSA,OK 74136-0001</v>
          </cell>
          <cell r="H54" t="str">
            <v>74136</v>
          </cell>
          <cell r="I54" t="str">
            <v>Private</v>
          </cell>
          <cell r="J54" t="str">
            <v>Yes</v>
          </cell>
        </row>
        <row r="55">
          <cell r="A55" t="str">
            <v>200700900A</v>
          </cell>
          <cell r="B55" t="str">
            <v>200700900C</v>
          </cell>
          <cell r="C55" t="str">
            <v>200700900B</v>
          </cell>
          <cell r="D55"/>
          <cell r="E55" t="str">
            <v>010</v>
          </cell>
          <cell r="F55" t="str">
            <v>SAINT FRANCIS HOSPITAL MUSKOGEE INC</v>
          </cell>
          <cell r="G55" t="str">
            <v>MUSKOGEE,OK 74401-5075</v>
          </cell>
          <cell r="H55" t="str">
            <v>74401</v>
          </cell>
          <cell r="I55" t="str">
            <v>Private</v>
          </cell>
          <cell r="J55" t="str">
            <v>Yes</v>
          </cell>
        </row>
        <row r="56">
          <cell r="A56" t="str">
            <v>200031310A</v>
          </cell>
          <cell r="B56"/>
          <cell r="C56"/>
          <cell r="D56"/>
          <cell r="E56" t="str">
            <v>010</v>
          </cell>
          <cell r="F56" t="str">
            <v>SAINT FRANCIS HOSPITAL SOUTH</v>
          </cell>
          <cell r="G56" t="str">
            <v>TULSA,OK 74133-</v>
          </cell>
          <cell r="H56" t="str">
            <v>74133</v>
          </cell>
          <cell r="I56" t="str">
            <v>Private</v>
          </cell>
          <cell r="J56" t="str">
            <v>Yes</v>
          </cell>
        </row>
        <row r="57">
          <cell r="A57" t="str">
            <v>200702430B</v>
          </cell>
          <cell r="B57" t="str">
            <v>200702430C</v>
          </cell>
          <cell r="C57"/>
          <cell r="D57"/>
          <cell r="E57" t="str">
            <v>010</v>
          </cell>
          <cell r="F57" t="str">
            <v>SAINT FRANCIS HOSPITAL VINITA</v>
          </cell>
          <cell r="G57" t="str">
            <v>VINITA,OK 74301-1422</v>
          </cell>
          <cell r="H57" t="str">
            <v>74301</v>
          </cell>
          <cell r="I57" t="str">
            <v xml:space="preserve">Private </v>
          </cell>
          <cell r="J57" t="str">
            <v>Yes</v>
          </cell>
        </row>
        <row r="58">
          <cell r="A58" t="str">
            <v>200196450C</v>
          </cell>
          <cell r="B58"/>
          <cell r="C58"/>
          <cell r="D58"/>
          <cell r="E58" t="str">
            <v>010</v>
          </cell>
          <cell r="F58" t="str">
            <v>SEMINOLE HMA LLC</v>
          </cell>
          <cell r="G58" t="str">
            <v>SEMINOLE,OK 74868-1917</v>
          </cell>
          <cell r="H58" t="str">
            <v>74868</v>
          </cell>
          <cell r="I58" t="str">
            <v>Private</v>
          </cell>
          <cell r="J58" t="str">
            <v>Yes</v>
          </cell>
        </row>
        <row r="59">
          <cell r="A59" t="str">
            <v>100697950B</v>
          </cell>
          <cell r="B59" t="str">
            <v>100697950I</v>
          </cell>
          <cell r="C59"/>
          <cell r="D59"/>
          <cell r="E59" t="str">
            <v>010</v>
          </cell>
          <cell r="F59" t="str">
            <v>SOUTHWESTERN MEDICAL CENTER</v>
          </cell>
          <cell r="G59" t="str">
            <v>LAWTON,OK 73505-9635</v>
          </cell>
          <cell r="H59" t="str">
            <v>73505</v>
          </cell>
          <cell r="I59" t="str">
            <v>Private</v>
          </cell>
          <cell r="J59" t="str">
            <v>Yes</v>
          </cell>
        </row>
        <row r="60">
          <cell r="A60" t="str">
            <v>100699540A</v>
          </cell>
          <cell r="B60" t="str">
            <v>100699540T</v>
          </cell>
          <cell r="C60" t="str">
            <v>100699540U</v>
          </cell>
          <cell r="D60" t="str">
            <v>100806400X</v>
          </cell>
          <cell r="E60" t="str">
            <v>010</v>
          </cell>
          <cell r="F60" t="str">
            <v>ST ANTHONY HSP</v>
          </cell>
          <cell r="G60" t="str">
            <v>OKLAHOMA CITY,OK 73102-1036</v>
          </cell>
          <cell r="H60" t="str">
            <v>73102</v>
          </cell>
          <cell r="I60" t="str">
            <v>Private</v>
          </cell>
          <cell r="J60" t="str">
            <v>Yes</v>
          </cell>
        </row>
        <row r="61">
          <cell r="A61" t="str">
            <v>100740840B</v>
          </cell>
          <cell r="B61"/>
          <cell r="C61"/>
          <cell r="D61"/>
          <cell r="E61" t="str">
            <v>010</v>
          </cell>
          <cell r="F61" t="str">
            <v>ST ANTHONY SHAWNEE HOSPITAL</v>
          </cell>
          <cell r="G61" t="str">
            <v>SHAWNEE,OK 74804-1743</v>
          </cell>
          <cell r="H61" t="str">
            <v>74804</v>
          </cell>
          <cell r="I61" t="str">
            <v>Private</v>
          </cell>
          <cell r="J61" t="str">
            <v>Yes</v>
          </cell>
        </row>
        <row r="62">
          <cell r="A62" t="str">
            <v>200310990A</v>
          </cell>
          <cell r="B62"/>
          <cell r="C62"/>
          <cell r="D62"/>
          <cell r="E62" t="str">
            <v>010</v>
          </cell>
          <cell r="F62" t="str">
            <v>ST JOHN BROKEN ARROW, INC</v>
          </cell>
          <cell r="G62" t="str">
            <v>BROKEN ARROW,OK 74012-4900</v>
          </cell>
          <cell r="H62" t="str">
            <v>74012</v>
          </cell>
          <cell r="I62" t="str">
            <v>Private</v>
          </cell>
          <cell r="J62" t="str">
            <v>Yes</v>
          </cell>
        </row>
        <row r="63">
          <cell r="A63" t="str">
            <v>100699400A</v>
          </cell>
          <cell r="B63"/>
          <cell r="C63"/>
          <cell r="D63"/>
          <cell r="E63" t="str">
            <v>010</v>
          </cell>
          <cell r="F63" t="str">
            <v>ST JOHN MED CTR</v>
          </cell>
          <cell r="G63" t="str">
            <v>TULSA,OK 74104-6520</v>
          </cell>
          <cell r="H63" t="str">
            <v>74104</v>
          </cell>
          <cell r="I63" t="str">
            <v>Private</v>
          </cell>
          <cell r="J63" t="str">
            <v>Yes</v>
          </cell>
        </row>
        <row r="64">
          <cell r="A64" t="str">
            <v>200106410A</v>
          </cell>
          <cell r="B64"/>
          <cell r="C64"/>
          <cell r="D64"/>
          <cell r="E64" t="str">
            <v>010</v>
          </cell>
          <cell r="F64" t="str">
            <v>ST JOHN OWASSO</v>
          </cell>
          <cell r="G64" t="str">
            <v>OWASSO,OK 74055-4600</v>
          </cell>
          <cell r="H64" t="str">
            <v>74055</v>
          </cell>
          <cell r="I64" t="str">
            <v>Private</v>
          </cell>
          <cell r="J64" t="str">
            <v>Yes</v>
          </cell>
        </row>
        <row r="65">
          <cell r="A65" t="str">
            <v>100690020A</v>
          </cell>
          <cell r="B65" t="str">
            <v>100690020C</v>
          </cell>
          <cell r="C65"/>
          <cell r="D65"/>
          <cell r="E65" t="str">
            <v>010</v>
          </cell>
          <cell r="F65" t="str">
            <v>ST MARY'S REGIONAL CTR</v>
          </cell>
          <cell r="G65" t="str">
            <v>ENID,OK 73701-</v>
          </cell>
          <cell r="H65" t="str">
            <v>73701</v>
          </cell>
          <cell r="I65" t="str">
            <v>Private</v>
          </cell>
          <cell r="J65" t="str">
            <v>Yes</v>
          </cell>
        </row>
        <row r="66">
          <cell r="A66" t="str">
            <v>200292720A</v>
          </cell>
          <cell r="B66"/>
          <cell r="C66"/>
          <cell r="D66"/>
          <cell r="E66" t="str">
            <v>010</v>
          </cell>
          <cell r="F66" t="str">
            <v>SUMMIT MEDICAL CENTER, LLC</v>
          </cell>
          <cell r="G66" t="str">
            <v>EDMOND,OK 73013-3023</v>
          </cell>
          <cell r="H66" t="str">
            <v>73013</v>
          </cell>
          <cell r="I66" t="str">
            <v>Private</v>
          </cell>
          <cell r="J66" t="str">
            <v>Yes</v>
          </cell>
        </row>
        <row r="67">
          <cell r="A67" t="str">
            <v>100691720C</v>
          </cell>
          <cell r="B67"/>
          <cell r="C67"/>
          <cell r="D67"/>
          <cell r="E67" t="str">
            <v>010</v>
          </cell>
          <cell r="F67" t="str">
            <v>SOUTHWESTERN REGIONAL MEDICAL CENTER</v>
          </cell>
          <cell r="G67" t="str">
            <v>TULSA,OK 74133-</v>
          </cell>
          <cell r="H67" t="str">
            <v>74133</v>
          </cell>
          <cell r="I67" t="str">
            <v>Private</v>
          </cell>
          <cell r="J67" t="str">
            <v>Yes</v>
          </cell>
        </row>
        <row r="68">
          <cell r="A68" t="str">
            <v>200019120A</v>
          </cell>
          <cell r="B68"/>
          <cell r="C68"/>
          <cell r="D68"/>
          <cell r="E68" t="str">
            <v>010</v>
          </cell>
          <cell r="F68" t="str">
            <v>WOODWARD HEALTH SYSTEM LLC</v>
          </cell>
          <cell r="G68" t="str">
            <v>WOODWARD,OK 73801-2448</v>
          </cell>
          <cell r="H68" t="str">
            <v>73801</v>
          </cell>
          <cell r="I68" t="str">
            <v>Private</v>
          </cell>
          <cell r="J68" t="str">
            <v>Yes</v>
          </cell>
        </row>
        <row r="69">
          <cell r="A69" t="str">
            <v>200080160A</v>
          </cell>
          <cell r="B69"/>
          <cell r="C69"/>
          <cell r="D69"/>
          <cell r="E69" t="str">
            <v>010</v>
          </cell>
          <cell r="F69" t="str">
            <v>CHG CORNERSTONE HOSPITAL OF OKLAHOMA - SHAWNEE</v>
          </cell>
          <cell r="G69" t="str">
            <v>SHAWNEE,OK 74801-</v>
          </cell>
          <cell r="H69" t="str">
            <v>74801</v>
          </cell>
          <cell r="I69" t="str">
            <v>Private - LTCH</v>
          </cell>
          <cell r="J69" t="str">
            <v>Yes</v>
          </cell>
        </row>
        <row r="70">
          <cell r="A70" t="str">
            <v>200119790A</v>
          </cell>
          <cell r="B70"/>
          <cell r="C70"/>
          <cell r="D70"/>
          <cell r="E70" t="str">
            <v>010</v>
          </cell>
          <cell r="F70" t="str">
            <v>CORNERSTONE HOSPITAL OF OKLAHOMA - MUSKOGEE</v>
          </cell>
          <cell r="G70" t="str">
            <v>MUSKOGEE,OK 74403-4916</v>
          </cell>
          <cell r="H70" t="str">
            <v>74403</v>
          </cell>
          <cell r="I70" t="str">
            <v>Private - LTCH</v>
          </cell>
          <cell r="J70" t="str">
            <v>Yes</v>
          </cell>
        </row>
        <row r="71">
          <cell r="A71" t="str">
            <v>200347120A</v>
          </cell>
          <cell r="B71"/>
          <cell r="C71"/>
          <cell r="D71"/>
          <cell r="E71" t="str">
            <v>010</v>
          </cell>
          <cell r="F71" t="str">
            <v>LTAC HOSPITAL OF EDMOND, LLC</v>
          </cell>
          <cell r="G71" t="str">
            <v>EDMOND,OK 73034-5705</v>
          </cell>
          <cell r="H71" t="str">
            <v>73034</v>
          </cell>
          <cell r="I71" t="str">
            <v>Private - LTCH</v>
          </cell>
          <cell r="J71" t="str">
            <v>Yes</v>
          </cell>
        </row>
        <row r="72">
          <cell r="A72" t="str">
            <v>100689350A</v>
          </cell>
          <cell r="B72"/>
          <cell r="C72"/>
          <cell r="D72"/>
          <cell r="E72" t="str">
            <v>010</v>
          </cell>
          <cell r="F72" t="str">
            <v>SELECT SPECIALTY HOSPITAL - OK</v>
          </cell>
          <cell r="G72" t="str">
            <v>OKLAHOMA CITY,OK 73112-</v>
          </cell>
          <cell r="H72" t="str">
            <v>73112</v>
          </cell>
          <cell r="I72" t="str">
            <v>Private - LTCH</v>
          </cell>
          <cell r="J72" t="str">
            <v>Yes</v>
          </cell>
        </row>
        <row r="73">
          <cell r="A73" t="str">
            <v>200224040B</v>
          </cell>
          <cell r="B73"/>
          <cell r="C73"/>
          <cell r="D73"/>
          <cell r="E73" t="str">
            <v>010</v>
          </cell>
          <cell r="F73" t="str">
            <v>SELECT SPECIALTY HOSPITAL-TULSA MIDTOWN</v>
          </cell>
          <cell r="G73" t="str">
            <v>TULSA,OK 74120-5418</v>
          </cell>
          <cell r="H73" t="str">
            <v>74120</v>
          </cell>
          <cell r="I73" t="str">
            <v>Private - LTCH</v>
          </cell>
          <cell r="J73" t="str">
            <v>Yes</v>
          </cell>
        </row>
        <row r="74">
          <cell r="A74" t="str">
            <v>100746230B</v>
          </cell>
          <cell r="B74" t="str">
            <v>100746230C</v>
          </cell>
          <cell r="C74"/>
          <cell r="D74"/>
          <cell r="E74" t="str">
            <v>010</v>
          </cell>
          <cell r="F74" t="str">
            <v>COMMUNITY HOSPITAL</v>
          </cell>
          <cell r="G74" t="str">
            <v>OKLAHOMA CITY,OK 73159-7900</v>
          </cell>
          <cell r="H74" t="str">
            <v>73159</v>
          </cell>
          <cell r="I74" t="str">
            <v>Private - Specialty</v>
          </cell>
          <cell r="J74" t="str">
            <v>Yes</v>
          </cell>
        </row>
        <row r="75">
          <cell r="A75" t="str">
            <v>200786710A</v>
          </cell>
          <cell r="B75"/>
          <cell r="C75"/>
          <cell r="D75"/>
          <cell r="E75" t="str">
            <v>010</v>
          </cell>
          <cell r="F75" t="str">
            <v>INSPIRE SPECIALTY HOSPITAL</v>
          </cell>
          <cell r="G75" t="str">
            <v>MIDWEST CITY,OK 73110-</v>
          </cell>
          <cell r="H75" t="str">
            <v>73110</v>
          </cell>
          <cell r="I75" t="str">
            <v>Private - Specialty</v>
          </cell>
          <cell r="J75" t="str">
            <v>Yes</v>
          </cell>
        </row>
        <row r="76">
          <cell r="A76" t="str">
            <v>100745350B</v>
          </cell>
          <cell r="B76"/>
          <cell r="C76"/>
          <cell r="D76"/>
          <cell r="E76" t="str">
            <v>010</v>
          </cell>
          <cell r="F76" t="str">
            <v>LAKESIDE WOMENS CENTER OF</v>
          </cell>
          <cell r="G76" t="str">
            <v>OKLAHOMA CITY,OK 73120-</v>
          </cell>
          <cell r="H76" t="str">
            <v>73120</v>
          </cell>
          <cell r="I76" t="str">
            <v>Private - Specialty</v>
          </cell>
          <cell r="J76" t="str">
            <v>Yes</v>
          </cell>
        </row>
        <row r="77">
          <cell r="A77" t="str">
            <v>200069370A</v>
          </cell>
          <cell r="B77"/>
          <cell r="C77"/>
          <cell r="D77"/>
          <cell r="E77" t="str">
            <v>010</v>
          </cell>
          <cell r="F77" t="str">
            <v>MCBRIDE CLINIC ORTHOPEDIC HOSPITAL</v>
          </cell>
          <cell r="G77" t="str">
            <v>OKLAHOMA CITY,OK 73114-7408</v>
          </cell>
          <cell r="H77" t="str">
            <v>73114</v>
          </cell>
          <cell r="I77" t="str">
            <v>Private - Specialty</v>
          </cell>
          <cell r="J77" t="str">
            <v>Yes</v>
          </cell>
        </row>
        <row r="78">
          <cell r="A78" t="str">
            <v>200066700A</v>
          </cell>
          <cell r="B78"/>
          <cell r="C78"/>
          <cell r="D78"/>
          <cell r="E78" t="str">
            <v>010</v>
          </cell>
          <cell r="F78" t="str">
            <v>OKLAHOMA CENTER FOR ORTHOPAEDIC &amp; MULTI SPECIALTY</v>
          </cell>
          <cell r="G78" t="str">
            <v>OKLAHOMA CITY,OK 73139-</v>
          </cell>
          <cell r="H78" t="str">
            <v>73139</v>
          </cell>
          <cell r="I78" t="str">
            <v>Private - Specialty</v>
          </cell>
          <cell r="J78" t="str">
            <v>Yes</v>
          </cell>
        </row>
        <row r="79">
          <cell r="A79" t="str">
            <v>200009170A</v>
          </cell>
          <cell r="B79"/>
          <cell r="C79"/>
          <cell r="D79"/>
          <cell r="E79" t="str">
            <v>010</v>
          </cell>
          <cell r="F79" t="str">
            <v>OKLAHOMA HEART HOSPITAL LLC</v>
          </cell>
          <cell r="G79" t="str">
            <v>OKLAHOMA CITY,OK 73120-8382</v>
          </cell>
          <cell r="H79" t="str">
            <v>73120</v>
          </cell>
          <cell r="I79" t="str">
            <v>Private - Specialty</v>
          </cell>
          <cell r="J79" t="str">
            <v>Yes</v>
          </cell>
        </row>
        <row r="80">
          <cell r="A80" t="str">
            <v>100747140B</v>
          </cell>
          <cell r="B80"/>
          <cell r="C80"/>
          <cell r="D80"/>
          <cell r="E80" t="str">
            <v>010</v>
          </cell>
          <cell r="F80" t="str">
            <v>OKLAHOMA SPINE HOSPITAL</v>
          </cell>
          <cell r="G80" t="str">
            <v>OKLAHOMA CITY,OK 73134-6012</v>
          </cell>
          <cell r="H80" t="str">
            <v>73134</v>
          </cell>
          <cell r="I80" t="str">
            <v>Private - Specialty</v>
          </cell>
          <cell r="J80" t="str">
            <v>Yes</v>
          </cell>
        </row>
        <row r="81">
          <cell r="A81" t="str">
            <v>200108340A</v>
          </cell>
          <cell r="B81"/>
          <cell r="C81"/>
          <cell r="D81"/>
          <cell r="E81" t="str">
            <v>010</v>
          </cell>
          <cell r="F81" t="str">
            <v>ONECORE HEALTH</v>
          </cell>
          <cell r="G81" t="str">
            <v>OKLAHOMA CITY,OK 73109-</v>
          </cell>
          <cell r="H81" t="str">
            <v>73109</v>
          </cell>
          <cell r="I81" t="str">
            <v>Private - Specialty</v>
          </cell>
          <cell r="J81" t="str">
            <v>Yes</v>
          </cell>
        </row>
        <row r="82">
          <cell r="A82" t="str">
            <v>100748450B</v>
          </cell>
          <cell r="B82"/>
          <cell r="C82"/>
          <cell r="D82"/>
          <cell r="E82" t="str">
            <v>010</v>
          </cell>
          <cell r="F82" t="str">
            <v>ORTHOPEDIC HOSPITAL OF OKLAHOMA</v>
          </cell>
          <cell r="G82" t="str">
            <v>TULSA,OK 74137-</v>
          </cell>
          <cell r="H82" t="str">
            <v>74137</v>
          </cell>
          <cell r="I82" t="str">
            <v>Private - Specialty</v>
          </cell>
          <cell r="J82" t="str">
            <v>Yes</v>
          </cell>
        </row>
        <row r="83">
          <cell r="A83" t="str">
            <v>200518600A</v>
          </cell>
          <cell r="B83"/>
          <cell r="C83"/>
          <cell r="D83"/>
          <cell r="E83" t="str">
            <v>010</v>
          </cell>
          <cell r="F83" t="str">
            <v>PAM SPECIALTY HOSPITAL OF TULSA</v>
          </cell>
          <cell r="G83" t="str">
            <v>TULSA,OK 74145-</v>
          </cell>
          <cell r="H83" t="str">
            <v>74145</v>
          </cell>
          <cell r="I83" t="str">
            <v>Private - Specialty</v>
          </cell>
          <cell r="J83" t="str">
            <v>Yes</v>
          </cell>
        </row>
        <row r="84">
          <cell r="A84" t="str">
            <v>100700530A</v>
          </cell>
          <cell r="B84"/>
          <cell r="C84"/>
          <cell r="D84"/>
          <cell r="E84" t="str">
            <v>010</v>
          </cell>
          <cell r="F84" t="str">
            <v>SURGICAL HOSPITAL OF OKLAHOMA LLC</v>
          </cell>
          <cell r="G84" t="str">
            <v>OKLAHOMA CITY,OK 73129-0000</v>
          </cell>
          <cell r="H84" t="str">
            <v>73129</v>
          </cell>
          <cell r="I84" t="str">
            <v>Private - Specialty</v>
          </cell>
          <cell r="J84" t="str">
            <v>Yes</v>
          </cell>
        </row>
        <row r="85">
          <cell r="A85" t="str">
            <v>200006260A</v>
          </cell>
          <cell r="B85"/>
          <cell r="C85"/>
          <cell r="D85"/>
          <cell r="E85" t="str">
            <v>010</v>
          </cell>
          <cell r="F85" t="str">
            <v>TULSA SPINE HOSPITAL</v>
          </cell>
          <cell r="G85" t="str">
            <v>TULSA,OK 74132-</v>
          </cell>
          <cell r="H85" t="str">
            <v>74132</v>
          </cell>
          <cell r="I85" t="str">
            <v>Private - Specialty</v>
          </cell>
          <cell r="J85" t="str">
            <v>Yes</v>
          </cell>
        </row>
        <row r="86">
          <cell r="A86"/>
          <cell r="B86"/>
          <cell r="C86"/>
          <cell r="D86"/>
          <cell r="E86"/>
          <cell r="F86"/>
          <cell r="G86"/>
          <cell r="H86"/>
          <cell r="I86"/>
          <cell r="J86"/>
        </row>
        <row r="87">
          <cell r="A87"/>
          <cell r="B87"/>
          <cell r="C87"/>
          <cell r="D87"/>
          <cell r="E87"/>
          <cell r="F87"/>
          <cell r="G87"/>
          <cell r="H87"/>
          <cell r="I87"/>
          <cell r="J87"/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  <cell r="J88"/>
        </row>
        <row r="89">
          <cell r="A89"/>
          <cell r="B89"/>
          <cell r="C89"/>
          <cell r="D89"/>
          <cell r="E89"/>
          <cell r="F89"/>
          <cell r="G89"/>
          <cell r="H89"/>
          <cell r="I89"/>
          <cell r="J89"/>
        </row>
        <row r="90">
          <cell r="A90"/>
          <cell r="B90"/>
          <cell r="C90"/>
          <cell r="D90"/>
          <cell r="E90"/>
          <cell r="F90"/>
          <cell r="G90"/>
          <cell r="H90"/>
          <cell r="I90"/>
          <cell r="J90"/>
        </row>
        <row r="91">
          <cell r="A91" t="str">
            <v>200752850A</v>
          </cell>
          <cell r="B91" t="str">
            <v>200752850D</v>
          </cell>
          <cell r="C91"/>
          <cell r="D91"/>
          <cell r="E91" t="str">
            <v>010</v>
          </cell>
          <cell r="F91" t="str">
            <v>OU MEDICINE MI</v>
          </cell>
          <cell r="G91" t="str">
            <v>OKLAHOMA CITY,OK 73104-5047</v>
          </cell>
          <cell r="H91" t="str">
            <v>73104</v>
          </cell>
          <cell r="I91" t="str">
            <v>Public</v>
          </cell>
          <cell r="J91" t="str">
            <v>Yes</v>
          </cell>
        </row>
        <row r="92">
          <cell r="A92" t="str">
            <v>200752850A E</v>
          </cell>
          <cell r="B92"/>
          <cell r="C92"/>
          <cell r="D92"/>
          <cell r="E92" t="str">
            <v>010</v>
          </cell>
          <cell r="F92" t="str">
            <v>OU MEDICINE EDMOND</v>
          </cell>
          <cell r="G92" t="str">
            <v>OKLAHOMA CITY,OK 73104-5047</v>
          </cell>
          <cell r="H92" t="str">
            <v>73104</v>
          </cell>
          <cell r="I92" t="str">
            <v>Public</v>
          </cell>
          <cell r="J92" t="str">
            <v>Yes</v>
          </cell>
        </row>
        <row r="93">
          <cell r="A93"/>
          <cell r="B93"/>
          <cell r="C93"/>
          <cell r="D93"/>
          <cell r="E93"/>
          <cell r="F93"/>
          <cell r="G93"/>
          <cell r="H93"/>
          <cell r="I93"/>
          <cell r="J93"/>
        </row>
        <row r="94">
          <cell r="A94"/>
          <cell r="B94"/>
          <cell r="C94"/>
          <cell r="D94"/>
          <cell r="E94"/>
          <cell r="F94"/>
          <cell r="G94"/>
          <cell r="H94"/>
          <cell r="I94"/>
          <cell r="J94"/>
        </row>
        <row r="95">
          <cell r="A95"/>
          <cell r="B95"/>
          <cell r="C95"/>
          <cell r="D95"/>
          <cell r="E95"/>
          <cell r="F95"/>
          <cell r="G95"/>
          <cell r="H95"/>
          <cell r="I95"/>
          <cell r="J95"/>
        </row>
        <row r="96">
          <cell r="A96"/>
          <cell r="B96"/>
          <cell r="C96"/>
          <cell r="D96"/>
          <cell r="E96"/>
          <cell r="F96"/>
          <cell r="G96"/>
          <cell r="H96"/>
          <cell r="I96"/>
          <cell r="J96"/>
        </row>
        <row r="97">
          <cell r="A97"/>
          <cell r="B97"/>
          <cell r="C97"/>
          <cell r="D97"/>
          <cell r="E97"/>
          <cell r="F97"/>
          <cell r="G97"/>
          <cell r="H97"/>
          <cell r="I97"/>
          <cell r="J97"/>
        </row>
        <row r="98">
          <cell r="A98"/>
          <cell r="B98"/>
          <cell r="C98"/>
          <cell r="D98"/>
          <cell r="E98"/>
          <cell r="F98"/>
          <cell r="G98"/>
          <cell r="H98"/>
          <cell r="I98"/>
          <cell r="J98"/>
        </row>
        <row r="99">
          <cell r="A99"/>
          <cell r="B99"/>
          <cell r="C99"/>
          <cell r="D99"/>
          <cell r="E99"/>
          <cell r="F99"/>
          <cell r="G99"/>
          <cell r="H99"/>
          <cell r="I99"/>
          <cell r="J99"/>
        </row>
        <row r="100">
          <cell r="A100"/>
          <cell r="B100"/>
          <cell r="C100"/>
          <cell r="D100"/>
          <cell r="E100"/>
          <cell r="F100"/>
          <cell r="G100"/>
          <cell r="H100"/>
          <cell r="I100"/>
          <cell r="J100"/>
        </row>
        <row r="101">
          <cell r="A101"/>
          <cell r="B101"/>
          <cell r="C101"/>
          <cell r="D101"/>
          <cell r="E101"/>
          <cell r="F101"/>
          <cell r="G101"/>
          <cell r="H101"/>
          <cell r="I101"/>
          <cell r="J101"/>
        </row>
      </sheetData>
      <sheetData sheetId="12">
        <row r="2">
          <cell r="A2" t="str">
            <v xml:space="preserve">Billing ID </v>
          </cell>
          <cell r="B2" t="str">
            <v>Combined Provider ID</v>
          </cell>
          <cell r="C2" t="str">
            <v>Combined Provider ID</v>
          </cell>
          <cell r="D2" t="str">
            <v>Combined Provider ID</v>
          </cell>
          <cell r="E2" t="str">
            <v>﻿Spec</v>
          </cell>
          <cell r="F2" t="str">
            <v>Use DRG UPL Not Cost</v>
          </cell>
        </row>
        <row r="3">
          <cell r="A3" t="str">
            <v>100700790A</v>
          </cell>
          <cell r="B3"/>
          <cell r="C3"/>
          <cell r="D3"/>
          <cell r="E3" t="str">
            <v>014</v>
          </cell>
          <cell r="F3" t="str">
            <v>No</v>
          </cell>
        </row>
        <row r="4">
          <cell r="A4" t="str">
            <v>100262850D</v>
          </cell>
          <cell r="B4"/>
          <cell r="C4"/>
          <cell r="D4"/>
          <cell r="E4" t="str">
            <v>014</v>
          </cell>
          <cell r="F4" t="str">
            <v>No</v>
          </cell>
        </row>
        <row r="5">
          <cell r="A5" t="str">
            <v>100700760A</v>
          </cell>
          <cell r="B5"/>
          <cell r="C5"/>
          <cell r="D5"/>
          <cell r="E5" t="str">
            <v>014</v>
          </cell>
          <cell r="F5" t="str">
            <v>No</v>
          </cell>
        </row>
        <row r="6">
          <cell r="A6" t="str">
            <v>100699690A</v>
          </cell>
          <cell r="B6"/>
          <cell r="C6"/>
          <cell r="D6"/>
          <cell r="E6" t="str">
            <v>014</v>
          </cell>
          <cell r="F6" t="str">
            <v>No</v>
          </cell>
        </row>
        <row r="7">
          <cell r="A7" t="str">
            <v>100700740A</v>
          </cell>
          <cell r="B7"/>
          <cell r="C7"/>
          <cell r="D7"/>
          <cell r="E7" t="str">
            <v>014</v>
          </cell>
          <cell r="F7" t="str">
            <v>No</v>
          </cell>
        </row>
        <row r="8">
          <cell r="A8" t="str">
            <v>200234090B</v>
          </cell>
          <cell r="B8"/>
          <cell r="C8"/>
          <cell r="D8"/>
          <cell r="E8" t="str">
            <v>014</v>
          </cell>
          <cell r="F8" t="str">
            <v>No</v>
          </cell>
        </row>
        <row r="9">
          <cell r="A9" t="str">
            <v>100819200B</v>
          </cell>
          <cell r="B9"/>
          <cell r="C9"/>
          <cell r="D9"/>
          <cell r="E9" t="str">
            <v>014</v>
          </cell>
          <cell r="F9" t="str">
            <v>No</v>
          </cell>
        </row>
        <row r="10">
          <cell r="A10" t="str">
            <v>100700730A</v>
          </cell>
          <cell r="B10"/>
          <cell r="C10"/>
          <cell r="D10"/>
          <cell r="E10" t="str">
            <v>014</v>
          </cell>
          <cell r="F10" t="str">
            <v>No</v>
          </cell>
        </row>
        <row r="11">
          <cell r="A11" t="str">
            <v>100700800A</v>
          </cell>
          <cell r="B11"/>
          <cell r="C11"/>
          <cell r="D11"/>
          <cell r="E11" t="str">
            <v>014</v>
          </cell>
          <cell r="F11" t="str">
            <v>No</v>
          </cell>
        </row>
        <row r="12">
          <cell r="A12" t="str">
            <v>100699660A</v>
          </cell>
          <cell r="B12"/>
          <cell r="C12"/>
          <cell r="D12"/>
          <cell r="E12" t="str">
            <v>014</v>
          </cell>
          <cell r="F12" t="str">
            <v>No</v>
          </cell>
        </row>
        <row r="13">
          <cell r="A13" t="str">
            <v>200539880B</v>
          </cell>
          <cell r="B13"/>
          <cell r="C13"/>
          <cell r="D13"/>
          <cell r="E13" t="str">
            <v>014</v>
          </cell>
          <cell r="F13" t="str">
            <v>No</v>
          </cell>
        </row>
        <row r="14">
          <cell r="A14" t="str">
            <v>100700780B</v>
          </cell>
          <cell r="B14"/>
          <cell r="C14"/>
          <cell r="D14"/>
          <cell r="E14" t="str">
            <v>014</v>
          </cell>
          <cell r="F14" t="str">
            <v>No</v>
          </cell>
        </row>
        <row r="15">
          <cell r="A15" t="str">
            <v>100699960A</v>
          </cell>
          <cell r="B15"/>
          <cell r="C15"/>
          <cell r="D15"/>
          <cell r="E15" t="str">
            <v>014</v>
          </cell>
          <cell r="F15" t="str">
            <v>No</v>
          </cell>
        </row>
        <row r="16">
          <cell r="A16" t="str">
            <v>100700250A</v>
          </cell>
          <cell r="B16"/>
          <cell r="C16"/>
          <cell r="D16"/>
          <cell r="E16" t="str">
            <v>014</v>
          </cell>
          <cell r="F16" t="str">
            <v>No</v>
          </cell>
        </row>
        <row r="17">
          <cell r="A17" t="str">
            <v>100690120A</v>
          </cell>
          <cell r="B17"/>
          <cell r="C17"/>
          <cell r="D17"/>
          <cell r="E17" t="str">
            <v>010</v>
          </cell>
          <cell r="F17" t="str">
            <v>No</v>
          </cell>
        </row>
        <row r="18">
          <cell r="A18" t="str">
            <v>100699820A</v>
          </cell>
          <cell r="B18"/>
          <cell r="C18"/>
          <cell r="D18"/>
          <cell r="E18" t="str">
            <v>014</v>
          </cell>
          <cell r="F18" t="str">
            <v>No</v>
          </cell>
        </row>
        <row r="19">
          <cell r="A19" t="str">
            <v>100699830A</v>
          </cell>
          <cell r="B19"/>
          <cell r="C19"/>
          <cell r="D19"/>
          <cell r="E19" t="str">
            <v>014</v>
          </cell>
          <cell r="F19" t="str">
            <v>No</v>
          </cell>
        </row>
        <row r="20">
          <cell r="A20" t="str">
            <v>100699870E</v>
          </cell>
          <cell r="B20"/>
          <cell r="C20"/>
          <cell r="D20"/>
          <cell r="E20" t="str">
            <v>014</v>
          </cell>
          <cell r="F20" t="str">
            <v>No</v>
          </cell>
        </row>
        <row r="21">
          <cell r="A21" t="str">
            <v>100699630A</v>
          </cell>
          <cell r="B21"/>
          <cell r="C21"/>
          <cell r="D21"/>
          <cell r="E21" t="str">
            <v>010</v>
          </cell>
          <cell r="F21" t="str">
            <v>No</v>
          </cell>
        </row>
        <row r="22">
          <cell r="A22"/>
          <cell r="B22"/>
          <cell r="C22"/>
          <cell r="D22"/>
          <cell r="E22"/>
          <cell r="F22"/>
        </row>
        <row r="23">
          <cell r="A23"/>
          <cell r="B23"/>
          <cell r="C23"/>
          <cell r="D23"/>
          <cell r="E23"/>
          <cell r="F23"/>
        </row>
        <row r="24">
          <cell r="A24" t="str">
            <v>100700440A</v>
          </cell>
          <cell r="B24"/>
          <cell r="C24"/>
          <cell r="D24"/>
          <cell r="E24" t="str">
            <v>014</v>
          </cell>
          <cell r="F24" t="str">
            <v>No</v>
          </cell>
        </row>
        <row r="25">
          <cell r="A25" t="str">
            <v>200259440A</v>
          </cell>
          <cell r="B25"/>
          <cell r="C25"/>
          <cell r="D25"/>
          <cell r="E25" t="str">
            <v>014</v>
          </cell>
          <cell r="F25" t="str">
            <v>No</v>
          </cell>
        </row>
        <row r="26">
          <cell r="A26" t="str">
            <v>100700120Q</v>
          </cell>
          <cell r="B26"/>
          <cell r="C26"/>
          <cell r="D26"/>
          <cell r="E26" t="str">
            <v>014</v>
          </cell>
          <cell r="F26" t="str">
            <v>No</v>
          </cell>
        </row>
        <row r="27">
          <cell r="A27" t="str">
            <v>200311270A</v>
          </cell>
          <cell r="B27"/>
          <cell r="C27"/>
          <cell r="D27"/>
          <cell r="E27" t="str">
            <v>014</v>
          </cell>
          <cell r="F27" t="str">
            <v>No</v>
          </cell>
        </row>
        <row r="28">
          <cell r="A28" t="str">
            <v>200313370A</v>
          </cell>
          <cell r="B28"/>
          <cell r="C28"/>
          <cell r="D28"/>
          <cell r="E28" t="str">
            <v>014</v>
          </cell>
          <cell r="F28" t="str">
            <v>No</v>
          </cell>
        </row>
        <row r="29">
          <cell r="A29" t="str">
            <v>100700460A</v>
          </cell>
          <cell r="B29"/>
          <cell r="C29"/>
          <cell r="D29"/>
          <cell r="E29" t="str">
            <v>014</v>
          </cell>
          <cell r="F29" t="str">
            <v>No</v>
          </cell>
        </row>
        <row r="30">
          <cell r="A30" t="str">
            <v>200740630B</v>
          </cell>
          <cell r="B30"/>
          <cell r="C30"/>
          <cell r="D30"/>
          <cell r="E30" t="str">
            <v>014</v>
          </cell>
          <cell r="F30" t="str">
            <v>No</v>
          </cell>
        </row>
        <row r="31">
          <cell r="A31" t="str">
            <v>100774650D</v>
          </cell>
          <cell r="B31"/>
          <cell r="C31"/>
          <cell r="D31"/>
          <cell r="E31" t="str">
            <v>014</v>
          </cell>
          <cell r="F31" t="str">
            <v>No</v>
          </cell>
        </row>
        <row r="32">
          <cell r="A32" t="str">
            <v>100700920A</v>
          </cell>
          <cell r="B32"/>
          <cell r="C32"/>
          <cell r="D32"/>
          <cell r="E32" t="str">
            <v>014</v>
          </cell>
          <cell r="F32" t="str">
            <v>No</v>
          </cell>
        </row>
        <row r="33">
          <cell r="A33" t="str">
            <v>200226190A</v>
          </cell>
          <cell r="B33"/>
          <cell r="C33"/>
          <cell r="D33"/>
          <cell r="E33" t="str">
            <v>010</v>
          </cell>
          <cell r="F33" t="str">
            <v>No</v>
          </cell>
        </row>
        <row r="34">
          <cell r="A34" t="str">
            <v>200521810B</v>
          </cell>
          <cell r="B34"/>
          <cell r="C34"/>
          <cell r="D34"/>
          <cell r="E34" t="str">
            <v>014</v>
          </cell>
          <cell r="F34" t="str">
            <v>No</v>
          </cell>
        </row>
        <row r="35">
          <cell r="A35" t="str">
            <v>200425410C</v>
          </cell>
          <cell r="B35"/>
          <cell r="C35"/>
          <cell r="D35"/>
          <cell r="E35" t="str">
            <v>014</v>
          </cell>
          <cell r="F35" t="str">
            <v>No</v>
          </cell>
        </row>
        <row r="36">
          <cell r="A36" t="str">
            <v>200318440B</v>
          </cell>
          <cell r="B36"/>
          <cell r="C36"/>
          <cell r="D36"/>
          <cell r="E36" t="str">
            <v>014</v>
          </cell>
          <cell r="F36" t="str">
            <v>No</v>
          </cell>
        </row>
        <row r="37">
          <cell r="A37" t="str">
            <v>200490030A</v>
          </cell>
          <cell r="B37"/>
          <cell r="C37"/>
          <cell r="D37"/>
          <cell r="E37" t="str">
            <v>014</v>
          </cell>
          <cell r="F37" t="str">
            <v>No</v>
          </cell>
        </row>
        <row r="38">
          <cell r="A38" t="str">
            <v>200231400B</v>
          </cell>
          <cell r="B38"/>
          <cell r="C38"/>
          <cell r="D38"/>
          <cell r="E38" t="str">
            <v>014</v>
          </cell>
          <cell r="F38" t="str">
            <v>No</v>
          </cell>
        </row>
        <row r="39">
          <cell r="A39" t="str">
            <v>100700450A</v>
          </cell>
          <cell r="B39"/>
          <cell r="C39"/>
          <cell r="D39"/>
          <cell r="E39" t="str">
            <v>014</v>
          </cell>
          <cell r="F39" t="str">
            <v>No</v>
          </cell>
        </row>
        <row r="40">
          <cell r="A40" t="str">
            <v>100699550A</v>
          </cell>
          <cell r="B40"/>
          <cell r="C40"/>
          <cell r="D40"/>
          <cell r="E40" t="str">
            <v>014</v>
          </cell>
          <cell r="F40" t="str">
            <v>No</v>
          </cell>
        </row>
        <row r="41">
          <cell r="A41" t="str">
            <v>200125010B</v>
          </cell>
          <cell r="B41"/>
          <cell r="C41"/>
          <cell r="D41"/>
          <cell r="E41" t="str">
            <v>014</v>
          </cell>
          <cell r="F41" t="str">
            <v>No</v>
          </cell>
        </row>
        <row r="42">
          <cell r="A42" t="str">
            <v>200125200B</v>
          </cell>
          <cell r="B42"/>
          <cell r="C42"/>
          <cell r="D42"/>
          <cell r="E42" t="str">
            <v>014</v>
          </cell>
          <cell r="F42" t="str">
            <v>No</v>
          </cell>
        </row>
        <row r="43">
          <cell r="A43" t="str">
            <v>100699360I</v>
          </cell>
          <cell r="B43" t="str">
            <v>100699360A</v>
          </cell>
          <cell r="C43"/>
          <cell r="D43"/>
          <cell r="E43" t="str">
            <v>014</v>
          </cell>
          <cell r="F43" t="str">
            <v>No</v>
          </cell>
        </row>
        <row r="44">
          <cell r="A44"/>
          <cell r="B44"/>
          <cell r="C44"/>
          <cell r="D44"/>
          <cell r="E44"/>
          <cell r="F44"/>
        </row>
        <row r="45">
          <cell r="A45" t="str">
            <v>200085660H</v>
          </cell>
          <cell r="B45" t="str">
            <v>200085660G</v>
          </cell>
          <cell r="C45" t="str">
            <v>200085660I</v>
          </cell>
          <cell r="D45"/>
          <cell r="E45" t="str">
            <v>634</v>
          </cell>
          <cell r="F45" t="str">
            <v>No</v>
          </cell>
        </row>
        <row r="46">
          <cell r="A46" t="str">
            <v>100700380P</v>
          </cell>
          <cell r="B46"/>
          <cell r="C46"/>
          <cell r="D46"/>
          <cell r="E46" t="str">
            <v>634</v>
          </cell>
          <cell r="F46" t="str">
            <v>No</v>
          </cell>
        </row>
        <row r="47">
          <cell r="A47" t="str">
            <v>200718040B</v>
          </cell>
          <cell r="B47" t="str">
            <v>200718040A</v>
          </cell>
          <cell r="C47"/>
          <cell r="D47"/>
          <cell r="E47" t="str">
            <v>634</v>
          </cell>
          <cell r="F47" t="str">
            <v>No</v>
          </cell>
        </row>
        <row r="48">
          <cell r="A48" t="str">
            <v>100738360L</v>
          </cell>
          <cell r="B48" t="str">
            <v>100738360M</v>
          </cell>
          <cell r="C48" t="str">
            <v>100738360N</v>
          </cell>
          <cell r="D48"/>
          <cell r="E48" t="str">
            <v>634</v>
          </cell>
          <cell r="F48" t="str">
            <v>No</v>
          </cell>
        </row>
        <row r="49">
          <cell r="A49" t="str">
            <v>100738360O</v>
          </cell>
          <cell r="B49"/>
          <cell r="C49"/>
          <cell r="D49"/>
          <cell r="E49" t="str">
            <v>635</v>
          </cell>
          <cell r="F49" t="str">
            <v>No</v>
          </cell>
        </row>
        <row r="50">
          <cell r="A50" t="str">
            <v>100701680L</v>
          </cell>
          <cell r="B50"/>
          <cell r="C50"/>
          <cell r="D50"/>
          <cell r="E50" t="str">
            <v>634</v>
          </cell>
          <cell r="F50" t="str">
            <v>No</v>
          </cell>
        </row>
        <row r="51">
          <cell r="A51" t="str">
            <v>200673510G</v>
          </cell>
          <cell r="B51"/>
          <cell r="C51"/>
          <cell r="D51"/>
          <cell r="E51" t="str">
            <v>634</v>
          </cell>
          <cell r="F51" t="str">
            <v>No</v>
          </cell>
        </row>
        <row r="52">
          <cell r="A52" t="str">
            <v>200673510E</v>
          </cell>
          <cell r="B52"/>
          <cell r="C52"/>
          <cell r="D52"/>
          <cell r="E52" t="str">
            <v>635</v>
          </cell>
          <cell r="F52" t="str">
            <v>No</v>
          </cell>
        </row>
        <row r="53">
          <cell r="A53" t="str">
            <v>200707260A</v>
          </cell>
          <cell r="B53"/>
          <cell r="C53"/>
          <cell r="D53"/>
          <cell r="E53" t="str">
            <v>012</v>
          </cell>
          <cell r="F53" t="str">
            <v>No</v>
          </cell>
        </row>
        <row r="54">
          <cell r="A54" t="str">
            <v>200682470A</v>
          </cell>
          <cell r="B54"/>
          <cell r="C54"/>
          <cell r="D54"/>
          <cell r="E54" t="str">
            <v>012</v>
          </cell>
          <cell r="F54" t="str">
            <v>No</v>
          </cell>
        </row>
        <row r="55">
          <cell r="A55" t="str">
            <v>200028650A</v>
          </cell>
          <cell r="B55"/>
          <cell r="C55"/>
          <cell r="D55"/>
          <cell r="E55" t="str">
            <v>012</v>
          </cell>
          <cell r="F55" t="str">
            <v>No</v>
          </cell>
        </row>
        <row r="56">
          <cell r="A56" t="str">
            <v>200479750A</v>
          </cell>
          <cell r="B56"/>
          <cell r="C56"/>
          <cell r="D56"/>
          <cell r="E56" t="str">
            <v>012</v>
          </cell>
          <cell r="F56" t="str">
            <v>No</v>
          </cell>
        </row>
        <row r="57">
          <cell r="A57" t="str">
            <v>200285100B</v>
          </cell>
          <cell r="B57"/>
          <cell r="C57"/>
          <cell r="D57"/>
          <cell r="E57" t="str">
            <v>204</v>
          </cell>
          <cell r="F57" t="str">
            <v>No</v>
          </cell>
        </row>
        <row r="58">
          <cell r="A58" t="str">
            <v>200285100C</v>
          </cell>
          <cell r="B58"/>
          <cell r="C58"/>
          <cell r="D58"/>
          <cell r="E58" t="str">
            <v>204</v>
          </cell>
          <cell r="F58" t="str">
            <v>No</v>
          </cell>
        </row>
        <row r="59">
          <cell r="A59" t="str">
            <v>100697950M</v>
          </cell>
          <cell r="B59"/>
          <cell r="C59"/>
          <cell r="D59"/>
          <cell r="E59" t="str">
            <v>204</v>
          </cell>
          <cell r="F59" t="str">
            <v>No</v>
          </cell>
        </row>
        <row r="60">
          <cell r="A60" t="str">
            <v>100689250A</v>
          </cell>
          <cell r="B60"/>
          <cell r="C60"/>
          <cell r="D60"/>
          <cell r="E60" t="str">
            <v>204</v>
          </cell>
          <cell r="F60" t="str">
            <v>No</v>
          </cell>
        </row>
        <row r="61">
          <cell r="A61" t="str">
            <v>100689250B</v>
          </cell>
          <cell r="B61"/>
          <cell r="C61"/>
          <cell r="D61"/>
          <cell r="E61" t="str">
            <v>204</v>
          </cell>
          <cell r="F61" t="str">
            <v>No</v>
          </cell>
        </row>
        <row r="62">
          <cell r="A62" t="str">
            <v>100699540K</v>
          </cell>
          <cell r="B62"/>
          <cell r="C62"/>
          <cell r="D62"/>
          <cell r="E62" t="str">
            <v>204</v>
          </cell>
          <cell r="F62" t="str">
            <v>No</v>
          </cell>
        </row>
        <row r="63">
          <cell r="A63" t="str">
            <v>100699540J</v>
          </cell>
          <cell r="B63"/>
          <cell r="C63"/>
          <cell r="D63"/>
          <cell r="E63" t="str">
            <v>204</v>
          </cell>
          <cell r="F63" t="str">
            <v>No</v>
          </cell>
        </row>
        <row r="64">
          <cell r="A64" t="str">
            <v>100699540L</v>
          </cell>
          <cell r="B64"/>
          <cell r="C64"/>
          <cell r="D64"/>
          <cell r="E64" t="str">
            <v>204</v>
          </cell>
          <cell r="F64" t="str">
            <v>No</v>
          </cell>
        </row>
        <row r="65">
          <cell r="A65"/>
          <cell r="B65"/>
          <cell r="C65"/>
          <cell r="D65"/>
          <cell r="E65"/>
          <cell r="F65"/>
        </row>
        <row r="66">
          <cell r="A66"/>
          <cell r="B66"/>
          <cell r="C66"/>
          <cell r="D66"/>
          <cell r="E66"/>
          <cell r="F66"/>
        </row>
        <row r="67">
          <cell r="A67" t="str">
            <v>100700640C</v>
          </cell>
          <cell r="E67" t="str">
            <v>634</v>
          </cell>
          <cell r="F67" t="str">
            <v>No</v>
          </cell>
        </row>
        <row r="68">
          <cell r="A68" t="str">
            <v>100690030B</v>
          </cell>
          <cell r="E68" t="str">
            <v>634</v>
          </cell>
          <cell r="F68" t="str">
            <v>No</v>
          </cell>
        </row>
        <row r="69">
          <cell r="A69" t="str">
            <v>100700660B</v>
          </cell>
          <cell r="B69"/>
          <cell r="C69"/>
          <cell r="D69"/>
          <cell r="E69" t="str">
            <v>634</v>
          </cell>
          <cell r="F69" t="str">
            <v>No</v>
          </cell>
        </row>
        <row r="70">
          <cell r="A70" t="str">
            <v>100704080B</v>
          </cell>
          <cell r="E70" t="str">
            <v>634</v>
          </cell>
          <cell r="F70" t="str">
            <v>No</v>
          </cell>
        </row>
        <row r="71">
          <cell r="A71" t="str">
            <v>100700670A</v>
          </cell>
          <cell r="B71"/>
          <cell r="C71"/>
          <cell r="D71"/>
          <cell r="E71" t="str">
            <v>012</v>
          </cell>
          <cell r="F71" t="str">
            <v>No</v>
          </cell>
        </row>
        <row r="72">
          <cell r="A72" t="str">
            <v>100677110F</v>
          </cell>
          <cell r="B72"/>
          <cell r="C72"/>
          <cell r="D72"/>
          <cell r="E72" t="str">
            <v>015</v>
          </cell>
          <cell r="F72" t="str">
            <v>No</v>
          </cell>
        </row>
      </sheetData>
      <sheetData sheetId="13">
        <row r="2">
          <cell r="A2" t="str">
            <v xml:space="preserve">Billing ID </v>
          </cell>
          <cell r="B2" t="str">
            <v>Combined Provider ID</v>
          </cell>
          <cell r="C2" t="str">
            <v>Combined Provider ID</v>
          </cell>
          <cell r="D2" t="str">
            <v>Combined Provider ID</v>
          </cell>
          <cell r="E2" t="str">
            <v>﻿Spec</v>
          </cell>
          <cell r="F2" t="str">
            <v>Use DRG UPL Not Cost</v>
          </cell>
        </row>
        <row r="3">
          <cell r="A3" t="str">
            <v>100700720A</v>
          </cell>
          <cell r="B3"/>
          <cell r="C3"/>
          <cell r="D3"/>
          <cell r="E3" t="str">
            <v>010</v>
          </cell>
          <cell r="F3" t="str">
            <v>Yes</v>
          </cell>
        </row>
        <row r="4">
          <cell r="A4" t="str">
            <v>100749570S</v>
          </cell>
          <cell r="B4"/>
          <cell r="C4"/>
          <cell r="D4"/>
          <cell r="E4" t="str">
            <v>010</v>
          </cell>
          <cell r="F4" t="str">
            <v>Yes</v>
          </cell>
        </row>
        <row r="5">
          <cell r="A5" t="str">
            <v>100700880A</v>
          </cell>
          <cell r="B5"/>
          <cell r="C5"/>
          <cell r="D5"/>
          <cell r="E5" t="str">
            <v>010</v>
          </cell>
          <cell r="F5" t="str">
            <v>Yes</v>
          </cell>
        </row>
        <row r="6">
          <cell r="A6" t="str">
            <v>100700820A</v>
          </cell>
          <cell r="B6"/>
          <cell r="C6"/>
          <cell r="D6"/>
          <cell r="E6" t="str">
            <v>010</v>
          </cell>
          <cell r="F6" t="str">
            <v>Yes</v>
          </cell>
        </row>
        <row r="7">
          <cell r="A7" t="str">
            <v>100699350A</v>
          </cell>
          <cell r="B7"/>
          <cell r="C7"/>
          <cell r="D7"/>
          <cell r="E7" t="str">
            <v>010</v>
          </cell>
          <cell r="F7" t="str">
            <v>Yes</v>
          </cell>
        </row>
        <row r="8">
          <cell r="A8" t="str">
            <v>100818200B</v>
          </cell>
          <cell r="B8"/>
          <cell r="C8"/>
          <cell r="D8"/>
          <cell r="E8" t="str">
            <v>010</v>
          </cell>
          <cell r="F8" t="str">
            <v>Yes</v>
          </cell>
        </row>
        <row r="9">
          <cell r="A9" t="str">
            <v>100710530D</v>
          </cell>
          <cell r="B9"/>
          <cell r="C9"/>
          <cell r="D9"/>
          <cell r="E9" t="str">
            <v>010</v>
          </cell>
          <cell r="F9" t="str">
            <v>Yes</v>
          </cell>
        </row>
        <row r="10">
          <cell r="A10" t="str">
            <v>100700690A</v>
          </cell>
          <cell r="B10" t="str">
            <v>100700690Q</v>
          </cell>
          <cell r="C10"/>
          <cell r="D10"/>
          <cell r="E10" t="str">
            <v>010</v>
          </cell>
          <cell r="F10" t="str">
            <v>Yes</v>
          </cell>
        </row>
        <row r="11">
          <cell r="A11" t="str">
            <v>100700680A</v>
          </cell>
          <cell r="B11"/>
          <cell r="C11"/>
          <cell r="D11"/>
          <cell r="E11" t="str">
            <v>010</v>
          </cell>
          <cell r="F11" t="str">
            <v>Yes</v>
          </cell>
        </row>
        <row r="12">
          <cell r="A12" t="str">
            <v>200417790W</v>
          </cell>
          <cell r="B12"/>
          <cell r="C12"/>
          <cell r="D12"/>
          <cell r="E12" t="str">
            <v>010</v>
          </cell>
          <cell r="F12" t="str">
            <v>Yes</v>
          </cell>
        </row>
        <row r="13">
          <cell r="A13" t="str">
            <v>100699900A</v>
          </cell>
          <cell r="B13"/>
          <cell r="C13"/>
          <cell r="D13"/>
          <cell r="E13" t="str">
            <v>010</v>
          </cell>
          <cell r="F13" t="str">
            <v>Yes</v>
          </cell>
        </row>
        <row r="14">
          <cell r="A14" t="str">
            <v>100700770A</v>
          </cell>
          <cell r="B14"/>
          <cell r="C14"/>
          <cell r="D14"/>
          <cell r="E14" t="str">
            <v>010</v>
          </cell>
          <cell r="F14" t="str">
            <v>Yes</v>
          </cell>
        </row>
        <row r="15">
          <cell r="A15" t="str">
            <v>100700190A</v>
          </cell>
          <cell r="B15"/>
          <cell r="C15"/>
          <cell r="D15"/>
          <cell r="E15" t="str">
            <v>010</v>
          </cell>
          <cell r="F15" t="str">
            <v>Yes</v>
          </cell>
        </row>
        <row r="16">
          <cell r="A16" t="str">
            <v>100699950A</v>
          </cell>
          <cell r="B16"/>
          <cell r="C16"/>
          <cell r="D16"/>
          <cell r="E16" t="str">
            <v>010</v>
          </cell>
          <cell r="F16" t="str">
            <v>Yes</v>
          </cell>
        </row>
        <row r="17">
          <cell r="A17" t="str">
            <v>200100890B</v>
          </cell>
          <cell r="B17"/>
          <cell r="C17"/>
          <cell r="D17"/>
          <cell r="E17" t="str">
            <v>010</v>
          </cell>
          <cell r="F17" t="str">
            <v>Yes</v>
          </cell>
        </row>
        <row r="18">
          <cell r="A18" t="str">
            <v>100700790A</v>
          </cell>
          <cell r="B18"/>
          <cell r="C18"/>
          <cell r="D18"/>
          <cell r="E18" t="str">
            <v>014</v>
          </cell>
          <cell r="F18" t="str">
            <v>No</v>
          </cell>
        </row>
        <row r="19">
          <cell r="A19" t="str">
            <v>100262850D</v>
          </cell>
          <cell r="B19"/>
          <cell r="C19"/>
          <cell r="D19"/>
          <cell r="E19" t="str">
            <v>014</v>
          </cell>
          <cell r="F19" t="str">
            <v>No</v>
          </cell>
        </row>
        <row r="20">
          <cell r="A20" t="str">
            <v>100700760A</v>
          </cell>
          <cell r="B20"/>
          <cell r="C20"/>
          <cell r="D20"/>
          <cell r="E20" t="str">
            <v>014</v>
          </cell>
          <cell r="F20" t="str">
            <v>No</v>
          </cell>
        </row>
        <row r="21">
          <cell r="A21" t="str">
            <v>100699690A</v>
          </cell>
          <cell r="B21"/>
          <cell r="C21"/>
          <cell r="D21"/>
          <cell r="E21" t="str">
            <v>014</v>
          </cell>
          <cell r="F21" t="str">
            <v>No</v>
          </cell>
        </row>
        <row r="22">
          <cell r="A22" t="str">
            <v>100700740A</v>
          </cell>
          <cell r="B22"/>
          <cell r="C22"/>
          <cell r="D22"/>
          <cell r="E22" t="str">
            <v>014</v>
          </cell>
          <cell r="F22" t="str">
            <v>No</v>
          </cell>
        </row>
        <row r="23">
          <cell r="A23" t="str">
            <v>200234090B</v>
          </cell>
          <cell r="B23"/>
          <cell r="C23"/>
          <cell r="D23"/>
          <cell r="E23" t="str">
            <v>014</v>
          </cell>
          <cell r="F23" t="str">
            <v>No</v>
          </cell>
        </row>
        <row r="24">
          <cell r="A24" t="str">
            <v>100819200B</v>
          </cell>
          <cell r="B24"/>
          <cell r="C24"/>
          <cell r="D24"/>
          <cell r="E24" t="str">
            <v>014</v>
          </cell>
          <cell r="F24" t="str">
            <v>No</v>
          </cell>
        </row>
        <row r="25">
          <cell r="A25" t="str">
            <v>100700730A</v>
          </cell>
          <cell r="B25"/>
          <cell r="C25"/>
          <cell r="D25"/>
          <cell r="E25" t="str">
            <v>014</v>
          </cell>
          <cell r="F25" t="str">
            <v>No</v>
          </cell>
        </row>
        <row r="26">
          <cell r="A26" t="str">
            <v>100700800A</v>
          </cell>
          <cell r="B26"/>
          <cell r="C26"/>
          <cell r="D26"/>
          <cell r="E26" t="str">
            <v>014</v>
          </cell>
          <cell r="F26" t="str">
            <v>No</v>
          </cell>
        </row>
        <row r="27">
          <cell r="A27" t="str">
            <v>100699660A</v>
          </cell>
          <cell r="B27"/>
          <cell r="C27"/>
          <cell r="D27"/>
          <cell r="E27" t="str">
            <v>014</v>
          </cell>
          <cell r="F27" t="str">
            <v>No</v>
          </cell>
        </row>
        <row r="28">
          <cell r="A28" t="str">
            <v>200539880B</v>
          </cell>
          <cell r="B28"/>
          <cell r="C28"/>
          <cell r="D28"/>
          <cell r="E28" t="str">
            <v>014</v>
          </cell>
          <cell r="F28" t="str">
            <v>No</v>
          </cell>
        </row>
        <row r="29">
          <cell r="A29" t="str">
            <v>100700780B</v>
          </cell>
          <cell r="B29"/>
          <cell r="C29"/>
          <cell r="D29"/>
          <cell r="E29" t="str">
            <v>014</v>
          </cell>
          <cell r="F29" t="str">
            <v>No</v>
          </cell>
        </row>
        <row r="30">
          <cell r="A30" t="str">
            <v>100699630A</v>
          </cell>
          <cell r="B30"/>
          <cell r="C30"/>
          <cell r="D30"/>
          <cell r="E30" t="str">
            <v>010</v>
          </cell>
          <cell r="F30" t="str">
            <v>No</v>
          </cell>
        </row>
        <row r="31">
          <cell r="A31" t="str">
            <v>100699960A</v>
          </cell>
          <cell r="B31"/>
          <cell r="C31"/>
          <cell r="D31"/>
          <cell r="E31" t="str">
            <v>014</v>
          </cell>
          <cell r="F31" t="str">
            <v>No</v>
          </cell>
        </row>
        <row r="32">
          <cell r="A32" t="str">
            <v>100700250A</v>
          </cell>
          <cell r="B32"/>
          <cell r="C32"/>
          <cell r="D32"/>
          <cell r="E32" t="str">
            <v>014</v>
          </cell>
          <cell r="F32" t="str">
            <v>No</v>
          </cell>
        </row>
        <row r="33">
          <cell r="A33" t="str">
            <v>100690120A</v>
          </cell>
          <cell r="B33"/>
          <cell r="C33"/>
          <cell r="D33"/>
          <cell r="E33" t="str">
            <v>010</v>
          </cell>
          <cell r="F33" t="str">
            <v>No</v>
          </cell>
        </row>
        <row r="34">
          <cell r="A34" t="str">
            <v>100699820A</v>
          </cell>
          <cell r="B34"/>
          <cell r="C34"/>
          <cell r="D34"/>
          <cell r="E34" t="str">
            <v>014</v>
          </cell>
          <cell r="F34" t="str">
            <v>No</v>
          </cell>
        </row>
        <row r="35">
          <cell r="A35" t="str">
            <v>100699830A</v>
          </cell>
          <cell r="B35"/>
          <cell r="C35"/>
          <cell r="D35"/>
          <cell r="E35" t="str">
            <v>014</v>
          </cell>
          <cell r="F35" t="str">
            <v>No</v>
          </cell>
        </row>
        <row r="36">
          <cell r="A36" t="str">
            <v>100699870E</v>
          </cell>
          <cell r="B36"/>
          <cell r="C36"/>
          <cell r="D36"/>
          <cell r="E36" t="str">
            <v>014</v>
          </cell>
          <cell r="F36" t="str">
            <v>No</v>
          </cell>
        </row>
        <row r="37">
          <cell r="A37"/>
          <cell r="B37"/>
          <cell r="C37"/>
          <cell r="D37"/>
          <cell r="E37"/>
          <cell r="F37"/>
        </row>
        <row r="38">
          <cell r="A38"/>
          <cell r="B38"/>
          <cell r="C38"/>
          <cell r="D38"/>
          <cell r="E38"/>
          <cell r="F38"/>
        </row>
        <row r="39">
          <cell r="A39" t="str">
            <v>200439230A</v>
          </cell>
          <cell r="B39"/>
          <cell r="C39"/>
          <cell r="D39"/>
          <cell r="E39" t="str">
            <v>010</v>
          </cell>
          <cell r="F39" t="str">
            <v>Yes</v>
          </cell>
        </row>
        <row r="40">
          <cell r="A40" t="str">
            <v>100696610B</v>
          </cell>
          <cell r="B40"/>
          <cell r="C40"/>
          <cell r="D40"/>
          <cell r="E40" t="str">
            <v>010</v>
          </cell>
          <cell r="F40" t="str">
            <v>Yes</v>
          </cell>
        </row>
        <row r="41">
          <cell r="A41" t="str">
            <v>200102450A</v>
          </cell>
          <cell r="B41"/>
          <cell r="C41"/>
          <cell r="D41"/>
          <cell r="E41" t="str">
            <v>010</v>
          </cell>
          <cell r="F41" t="str">
            <v>Yes</v>
          </cell>
        </row>
        <row r="42">
          <cell r="A42" t="str">
            <v>200668710A</v>
          </cell>
          <cell r="B42"/>
          <cell r="C42"/>
          <cell r="D42"/>
          <cell r="E42" t="str">
            <v>010</v>
          </cell>
          <cell r="F42" t="str">
            <v>Yes</v>
          </cell>
        </row>
        <row r="43">
          <cell r="A43" t="str">
            <v>200573000A</v>
          </cell>
          <cell r="B43" t="str">
            <v>200697510F</v>
          </cell>
          <cell r="C43"/>
          <cell r="D43"/>
          <cell r="E43" t="str">
            <v>010</v>
          </cell>
          <cell r="F43" t="str">
            <v>Yes</v>
          </cell>
        </row>
        <row r="44">
          <cell r="A44" t="str">
            <v>100700010G</v>
          </cell>
          <cell r="B44"/>
          <cell r="C44"/>
          <cell r="D44"/>
          <cell r="E44" t="str">
            <v>010</v>
          </cell>
          <cell r="F44" t="str">
            <v>Yes</v>
          </cell>
        </row>
        <row r="45">
          <cell r="A45" t="str">
            <v>100700120A</v>
          </cell>
          <cell r="B45"/>
          <cell r="C45"/>
          <cell r="D45"/>
          <cell r="E45" t="str">
            <v>010</v>
          </cell>
          <cell r="F45" t="str">
            <v>Yes</v>
          </cell>
        </row>
        <row r="46">
          <cell r="A46" t="str">
            <v>100699410A</v>
          </cell>
          <cell r="B46"/>
          <cell r="C46"/>
          <cell r="D46"/>
          <cell r="E46" t="str">
            <v>010</v>
          </cell>
          <cell r="F46" t="str">
            <v>Yes</v>
          </cell>
        </row>
        <row r="47">
          <cell r="A47" t="str">
            <v>200045700C</v>
          </cell>
          <cell r="B47"/>
          <cell r="C47"/>
          <cell r="D47"/>
          <cell r="E47" t="str">
            <v>010</v>
          </cell>
          <cell r="F47" t="str">
            <v>Yes</v>
          </cell>
        </row>
        <row r="48">
          <cell r="A48" t="str">
            <v>200435950A</v>
          </cell>
          <cell r="B48" t="str">
            <v>200435950B</v>
          </cell>
          <cell r="C48"/>
          <cell r="D48"/>
          <cell r="E48" t="str">
            <v>010</v>
          </cell>
          <cell r="F48" t="str">
            <v>Yes</v>
          </cell>
        </row>
        <row r="49">
          <cell r="A49" t="str">
            <v>200044190A</v>
          </cell>
          <cell r="B49" t="str">
            <v>200044190D</v>
          </cell>
          <cell r="C49"/>
          <cell r="D49"/>
          <cell r="E49" t="str">
            <v>010</v>
          </cell>
          <cell r="F49" t="str">
            <v>Yes</v>
          </cell>
        </row>
        <row r="50">
          <cell r="A50" t="str">
            <v>200735850A</v>
          </cell>
          <cell r="B50"/>
          <cell r="C50"/>
          <cell r="D50"/>
          <cell r="E50" t="str">
            <v>010</v>
          </cell>
          <cell r="F50" t="str">
            <v>Yes</v>
          </cell>
        </row>
        <row r="51">
          <cell r="A51" t="str">
            <v>200044210A</v>
          </cell>
          <cell r="B51"/>
          <cell r="C51"/>
          <cell r="D51"/>
          <cell r="E51" t="str">
            <v>010</v>
          </cell>
          <cell r="F51" t="str">
            <v>Yes</v>
          </cell>
        </row>
        <row r="52">
          <cell r="A52" t="str">
            <v>100806400C</v>
          </cell>
          <cell r="B52" t="str">
            <v>100699370A</v>
          </cell>
          <cell r="C52"/>
          <cell r="D52"/>
          <cell r="E52" t="str">
            <v>010</v>
          </cell>
          <cell r="F52" t="str">
            <v>Yes</v>
          </cell>
        </row>
        <row r="53">
          <cell r="A53" t="str">
            <v>100699500A</v>
          </cell>
          <cell r="B53"/>
          <cell r="C53"/>
          <cell r="D53"/>
          <cell r="E53" t="str">
            <v>010</v>
          </cell>
          <cell r="F53" t="str">
            <v>Yes</v>
          </cell>
        </row>
        <row r="54">
          <cell r="A54" t="str">
            <v>100700610A</v>
          </cell>
          <cell r="B54"/>
          <cell r="C54"/>
          <cell r="D54"/>
          <cell r="E54" t="str">
            <v>010</v>
          </cell>
          <cell r="F54" t="str">
            <v>Yes</v>
          </cell>
        </row>
        <row r="55">
          <cell r="A55" t="str">
            <v>200834400A</v>
          </cell>
          <cell r="B55" t="str">
            <v>200834400B</v>
          </cell>
          <cell r="C55" t="str">
            <v>200834400C</v>
          </cell>
          <cell r="D55" t="str">
            <v>200834400D</v>
          </cell>
          <cell r="E55" t="str">
            <v>010</v>
          </cell>
          <cell r="F55" t="str">
            <v>Yes</v>
          </cell>
        </row>
        <row r="56">
          <cell r="A56" t="str">
            <v>100699700A</v>
          </cell>
          <cell r="B56"/>
          <cell r="C56"/>
          <cell r="D56"/>
          <cell r="E56" t="str">
            <v>010</v>
          </cell>
          <cell r="F56" t="str">
            <v>Yes</v>
          </cell>
        </row>
        <row r="57">
          <cell r="A57" t="str">
            <v>200405550A</v>
          </cell>
          <cell r="B57"/>
          <cell r="C57"/>
          <cell r="D57"/>
          <cell r="E57" t="str">
            <v>010</v>
          </cell>
          <cell r="F57" t="str">
            <v>Yes</v>
          </cell>
        </row>
        <row r="58">
          <cell r="A58" t="str">
            <v>100699440A</v>
          </cell>
          <cell r="B58"/>
          <cell r="C58"/>
          <cell r="D58"/>
          <cell r="E58" t="str">
            <v>010</v>
          </cell>
          <cell r="F58" t="str">
            <v>Yes</v>
          </cell>
        </row>
        <row r="59">
          <cell r="A59" t="str">
            <v>100700200A</v>
          </cell>
          <cell r="B59"/>
          <cell r="C59"/>
          <cell r="D59"/>
          <cell r="E59" t="str">
            <v>010</v>
          </cell>
          <cell r="F59" t="str">
            <v>Yes</v>
          </cell>
        </row>
        <row r="60">
          <cell r="A60" t="str">
            <v>100699490A</v>
          </cell>
          <cell r="B60"/>
          <cell r="C60"/>
          <cell r="D60"/>
          <cell r="E60" t="str">
            <v>010</v>
          </cell>
          <cell r="F60" t="str">
            <v>Yes</v>
          </cell>
        </row>
        <row r="61">
          <cell r="A61" t="str">
            <v>100699420A</v>
          </cell>
          <cell r="B61"/>
          <cell r="C61"/>
          <cell r="D61"/>
          <cell r="E61" t="str">
            <v>010</v>
          </cell>
          <cell r="F61" t="str">
            <v>Yes</v>
          </cell>
        </row>
        <row r="62">
          <cell r="A62" t="str">
            <v>100700030A</v>
          </cell>
          <cell r="B62"/>
          <cell r="C62"/>
          <cell r="D62"/>
          <cell r="E62" t="str">
            <v>010</v>
          </cell>
          <cell r="F62" t="str">
            <v>Yes</v>
          </cell>
        </row>
        <row r="63">
          <cell r="A63" t="str">
            <v>100699390A</v>
          </cell>
          <cell r="B63"/>
          <cell r="C63"/>
          <cell r="D63"/>
          <cell r="E63" t="str">
            <v>010</v>
          </cell>
          <cell r="F63" t="str">
            <v>Yes</v>
          </cell>
        </row>
        <row r="64">
          <cell r="A64" t="str">
            <v>200509290A</v>
          </cell>
          <cell r="B64"/>
          <cell r="C64"/>
          <cell r="D64"/>
          <cell r="E64" t="str">
            <v>010</v>
          </cell>
          <cell r="F64" t="str">
            <v>Yes</v>
          </cell>
        </row>
        <row r="65">
          <cell r="A65" t="str">
            <v>100262320C</v>
          </cell>
          <cell r="B65"/>
          <cell r="C65"/>
          <cell r="D65"/>
          <cell r="E65" t="str">
            <v>010</v>
          </cell>
          <cell r="F65" t="str">
            <v>Yes</v>
          </cell>
        </row>
        <row r="66">
          <cell r="A66" t="str">
            <v>100700490A</v>
          </cell>
          <cell r="B66" t="str">
            <v>100700490I</v>
          </cell>
          <cell r="C66"/>
          <cell r="D66"/>
          <cell r="E66" t="str">
            <v>010</v>
          </cell>
          <cell r="F66" t="str">
            <v>Yes</v>
          </cell>
        </row>
        <row r="67">
          <cell r="A67" t="str">
            <v>200035670C</v>
          </cell>
          <cell r="B67"/>
          <cell r="C67"/>
          <cell r="D67"/>
          <cell r="E67" t="str">
            <v>010</v>
          </cell>
          <cell r="F67" t="str">
            <v>Yes</v>
          </cell>
        </row>
        <row r="68">
          <cell r="A68" t="str">
            <v>200280620A</v>
          </cell>
          <cell r="B68"/>
          <cell r="C68"/>
          <cell r="D68"/>
          <cell r="E68" t="str">
            <v>010</v>
          </cell>
          <cell r="F68" t="str">
            <v>Yes</v>
          </cell>
        </row>
        <row r="69">
          <cell r="A69" t="str">
            <v>200242900A</v>
          </cell>
          <cell r="B69"/>
          <cell r="C69"/>
          <cell r="D69"/>
          <cell r="E69" t="str">
            <v>010</v>
          </cell>
          <cell r="F69" t="str">
            <v>Yes</v>
          </cell>
        </row>
        <row r="70">
          <cell r="A70" t="str">
            <v>100699570A</v>
          </cell>
          <cell r="B70"/>
          <cell r="C70"/>
          <cell r="D70"/>
          <cell r="E70" t="str">
            <v>010</v>
          </cell>
          <cell r="F70" t="str">
            <v>Yes</v>
          </cell>
        </row>
        <row r="71">
          <cell r="A71" t="str">
            <v>200700900A</v>
          </cell>
          <cell r="B71" t="str">
            <v>200700900B</v>
          </cell>
          <cell r="C71" t="str">
            <v>200700900C</v>
          </cell>
          <cell r="D71"/>
          <cell r="E71" t="str">
            <v>010</v>
          </cell>
          <cell r="F71" t="str">
            <v>Yes</v>
          </cell>
        </row>
        <row r="72">
          <cell r="A72" t="str">
            <v>200031310A</v>
          </cell>
          <cell r="B72"/>
          <cell r="C72"/>
          <cell r="D72"/>
          <cell r="E72" t="str">
            <v>010</v>
          </cell>
          <cell r="F72" t="str">
            <v>Yes</v>
          </cell>
        </row>
        <row r="73">
          <cell r="A73" t="str">
            <v>200196450C</v>
          </cell>
          <cell r="B73"/>
          <cell r="C73"/>
          <cell r="D73"/>
          <cell r="E73" t="str">
            <v>010</v>
          </cell>
          <cell r="F73" t="str">
            <v>Yes</v>
          </cell>
        </row>
        <row r="74">
          <cell r="A74" t="str">
            <v>100697950B</v>
          </cell>
          <cell r="B74" t="str">
            <v>100697950I</v>
          </cell>
          <cell r="C74" t="str">
            <v>100697950F</v>
          </cell>
          <cell r="D74" t="str">
            <v>100697950M</v>
          </cell>
          <cell r="E74" t="str">
            <v>010</v>
          </cell>
          <cell r="F74" t="str">
            <v>Yes</v>
          </cell>
        </row>
        <row r="75">
          <cell r="A75" t="str">
            <v>100699540A</v>
          </cell>
          <cell r="B75"/>
          <cell r="C75"/>
          <cell r="D75"/>
          <cell r="E75" t="str">
            <v>010</v>
          </cell>
          <cell r="F75" t="str">
            <v>Yes</v>
          </cell>
        </row>
        <row r="76">
          <cell r="A76" t="str">
            <v>100740840B</v>
          </cell>
          <cell r="B76"/>
          <cell r="C76"/>
          <cell r="D76"/>
          <cell r="E76" t="str">
            <v>010</v>
          </cell>
          <cell r="F76" t="str">
            <v>Yes</v>
          </cell>
        </row>
        <row r="77">
          <cell r="A77" t="str">
            <v>200310990A</v>
          </cell>
          <cell r="B77"/>
          <cell r="C77"/>
          <cell r="D77"/>
          <cell r="E77" t="str">
            <v>010</v>
          </cell>
          <cell r="F77" t="str">
            <v>Yes</v>
          </cell>
        </row>
        <row r="78">
          <cell r="A78" t="str">
            <v>100699400A</v>
          </cell>
          <cell r="B78"/>
          <cell r="C78"/>
          <cell r="D78"/>
          <cell r="E78" t="str">
            <v>010</v>
          </cell>
          <cell r="F78" t="str">
            <v>Yes</v>
          </cell>
        </row>
        <row r="79">
          <cell r="A79" t="str">
            <v>200106410A</v>
          </cell>
          <cell r="B79"/>
          <cell r="C79"/>
          <cell r="D79"/>
          <cell r="E79" t="str">
            <v>010</v>
          </cell>
          <cell r="F79" t="str">
            <v>Yes</v>
          </cell>
        </row>
        <row r="80">
          <cell r="A80" t="str">
            <v>100690020A</v>
          </cell>
          <cell r="B80"/>
          <cell r="C80"/>
          <cell r="D80"/>
          <cell r="E80" t="str">
            <v>010</v>
          </cell>
          <cell r="F80" t="str">
            <v>Yes</v>
          </cell>
        </row>
        <row r="81">
          <cell r="A81" t="str">
            <v>200292720A</v>
          </cell>
          <cell r="B81"/>
          <cell r="C81"/>
          <cell r="D81"/>
          <cell r="E81" t="str">
            <v>010</v>
          </cell>
          <cell r="F81" t="str">
            <v>Yes</v>
          </cell>
        </row>
        <row r="82">
          <cell r="A82" t="str">
            <v>200019120A</v>
          </cell>
          <cell r="B82"/>
          <cell r="C82"/>
          <cell r="D82"/>
          <cell r="E82" t="str">
            <v>010</v>
          </cell>
          <cell r="F82" t="str">
            <v>Yes</v>
          </cell>
        </row>
        <row r="83">
          <cell r="A83" t="str">
            <v>100700440A</v>
          </cell>
          <cell r="B83" t="str">
            <v>100700440F</v>
          </cell>
          <cell r="C83" t="str">
            <v>100700040A</v>
          </cell>
          <cell r="D83"/>
          <cell r="E83" t="str">
            <v>014</v>
          </cell>
          <cell r="F83" t="str">
            <v>No</v>
          </cell>
        </row>
        <row r="84">
          <cell r="A84" t="str">
            <v>200259440A</v>
          </cell>
          <cell r="B84"/>
          <cell r="C84"/>
          <cell r="D84"/>
          <cell r="E84" t="str">
            <v>014</v>
          </cell>
          <cell r="F84" t="str">
            <v>No</v>
          </cell>
        </row>
        <row r="85">
          <cell r="A85" t="str">
            <v>100700120Q</v>
          </cell>
          <cell r="B85"/>
          <cell r="C85"/>
          <cell r="D85"/>
          <cell r="E85" t="str">
            <v>014</v>
          </cell>
          <cell r="F85" t="str">
            <v>No</v>
          </cell>
        </row>
        <row r="86">
          <cell r="A86" t="str">
            <v>200311270A</v>
          </cell>
          <cell r="B86"/>
          <cell r="C86"/>
          <cell r="D86"/>
          <cell r="E86" t="str">
            <v>014</v>
          </cell>
          <cell r="F86" t="str">
            <v>No</v>
          </cell>
        </row>
        <row r="87">
          <cell r="A87" t="str">
            <v>200313370A</v>
          </cell>
          <cell r="B87"/>
          <cell r="C87"/>
          <cell r="D87"/>
          <cell r="E87" t="str">
            <v>014</v>
          </cell>
          <cell r="F87" t="str">
            <v>No</v>
          </cell>
        </row>
        <row r="88">
          <cell r="A88" t="str">
            <v>100700460A</v>
          </cell>
          <cell r="B88"/>
          <cell r="C88"/>
          <cell r="D88"/>
          <cell r="E88" t="str">
            <v>014</v>
          </cell>
          <cell r="F88" t="str">
            <v>No</v>
          </cell>
        </row>
        <row r="89">
          <cell r="A89" t="str">
            <v>200740630B</v>
          </cell>
          <cell r="B89"/>
          <cell r="C89"/>
          <cell r="D89"/>
          <cell r="E89" t="str">
            <v>014</v>
          </cell>
          <cell r="F89" t="str">
            <v>No</v>
          </cell>
        </row>
        <row r="90">
          <cell r="A90" t="str">
            <v>100774650D</v>
          </cell>
          <cell r="B90"/>
          <cell r="C90"/>
          <cell r="D90"/>
          <cell r="E90" t="str">
            <v>014</v>
          </cell>
          <cell r="F90" t="str">
            <v>No</v>
          </cell>
        </row>
        <row r="91">
          <cell r="A91" t="str">
            <v>100700920A</v>
          </cell>
          <cell r="B91"/>
          <cell r="C91"/>
          <cell r="D91"/>
          <cell r="E91" t="str">
            <v>014</v>
          </cell>
          <cell r="F91" t="str">
            <v>No</v>
          </cell>
        </row>
        <row r="92">
          <cell r="A92" t="str">
            <v>200226190A</v>
          </cell>
          <cell r="B92"/>
          <cell r="C92"/>
          <cell r="D92"/>
          <cell r="E92" t="str">
            <v>010</v>
          </cell>
          <cell r="F92" t="str">
            <v>No</v>
          </cell>
        </row>
        <row r="93">
          <cell r="A93" t="str">
            <v>200521810B</v>
          </cell>
          <cell r="B93"/>
          <cell r="C93"/>
          <cell r="D93"/>
          <cell r="E93" t="str">
            <v>014</v>
          </cell>
          <cell r="F93" t="str">
            <v>No</v>
          </cell>
        </row>
        <row r="94">
          <cell r="A94" t="str">
            <v>200425410C</v>
          </cell>
          <cell r="B94"/>
          <cell r="C94"/>
          <cell r="D94"/>
          <cell r="E94" t="str">
            <v>014</v>
          </cell>
          <cell r="F94" t="str">
            <v>No</v>
          </cell>
        </row>
        <row r="95">
          <cell r="A95" t="str">
            <v>200318440B</v>
          </cell>
          <cell r="B95"/>
          <cell r="C95"/>
          <cell r="D95"/>
          <cell r="E95" t="str">
            <v>014</v>
          </cell>
          <cell r="F95" t="str">
            <v>No</v>
          </cell>
        </row>
        <row r="96">
          <cell r="A96" t="str">
            <v>200490030A</v>
          </cell>
          <cell r="B96"/>
          <cell r="C96"/>
          <cell r="D96"/>
          <cell r="E96" t="str">
            <v>014</v>
          </cell>
          <cell r="F96" t="str">
            <v>No</v>
          </cell>
        </row>
        <row r="97">
          <cell r="A97" t="str">
            <v>200231400B</v>
          </cell>
          <cell r="B97"/>
          <cell r="C97"/>
          <cell r="D97"/>
          <cell r="E97" t="str">
            <v>014</v>
          </cell>
          <cell r="F97" t="str">
            <v>No</v>
          </cell>
        </row>
        <row r="98">
          <cell r="A98" t="str">
            <v>100700450A</v>
          </cell>
          <cell r="B98"/>
          <cell r="C98"/>
          <cell r="D98"/>
          <cell r="E98" t="str">
            <v>014</v>
          </cell>
          <cell r="F98" t="str">
            <v>No</v>
          </cell>
        </row>
        <row r="99">
          <cell r="A99" t="str">
            <v>100699550A</v>
          </cell>
          <cell r="B99"/>
          <cell r="C99"/>
          <cell r="D99"/>
          <cell r="E99" t="str">
            <v>014</v>
          </cell>
          <cell r="F99" t="str">
            <v>No</v>
          </cell>
        </row>
        <row r="100">
          <cell r="A100" t="str">
            <v>200125010B</v>
          </cell>
          <cell r="B100"/>
          <cell r="C100"/>
          <cell r="D100"/>
          <cell r="E100" t="str">
            <v>014</v>
          </cell>
          <cell r="F100" t="str">
            <v>No</v>
          </cell>
        </row>
        <row r="101">
          <cell r="A101" t="str">
            <v>200125200B</v>
          </cell>
          <cell r="B101"/>
          <cell r="C101"/>
          <cell r="D101"/>
          <cell r="E101" t="str">
            <v>014</v>
          </cell>
          <cell r="F101" t="str">
            <v>No</v>
          </cell>
        </row>
        <row r="102">
          <cell r="A102" t="str">
            <v>200702430B</v>
          </cell>
          <cell r="B102"/>
          <cell r="C102"/>
          <cell r="D102"/>
          <cell r="E102" t="str">
            <v>010</v>
          </cell>
          <cell r="F102" t="str">
            <v>Yes</v>
          </cell>
        </row>
        <row r="103">
          <cell r="A103" t="str">
            <v>100699360I</v>
          </cell>
          <cell r="B103" t="str">
            <v>100699360A</v>
          </cell>
          <cell r="C103"/>
          <cell r="D103"/>
          <cell r="E103" t="str">
            <v>014</v>
          </cell>
          <cell r="F103" t="str">
            <v>No</v>
          </cell>
        </row>
        <row r="104">
          <cell r="A104" t="str">
            <v>100746230B</v>
          </cell>
          <cell r="B104" t="str">
            <v>100746230C</v>
          </cell>
          <cell r="C104"/>
          <cell r="D104"/>
          <cell r="E104" t="str">
            <v>010</v>
          </cell>
          <cell r="F104" t="str">
            <v>Yes</v>
          </cell>
        </row>
        <row r="105">
          <cell r="A105" t="str">
            <v>100745350B</v>
          </cell>
          <cell r="B105"/>
          <cell r="C105"/>
          <cell r="D105"/>
          <cell r="E105" t="str">
            <v>010</v>
          </cell>
          <cell r="F105" t="str">
            <v>Yes</v>
          </cell>
        </row>
        <row r="106">
          <cell r="A106" t="str">
            <v>200069370A</v>
          </cell>
          <cell r="B106"/>
          <cell r="C106"/>
          <cell r="D106"/>
          <cell r="E106" t="str">
            <v>010</v>
          </cell>
          <cell r="F106" t="str">
            <v>Yes</v>
          </cell>
        </row>
        <row r="107">
          <cell r="A107" t="str">
            <v>200066700A</v>
          </cell>
          <cell r="B107"/>
          <cell r="C107"/>
          <cell r="D107"/>
          <cell r="E107" t="str">
            <v>010</v>
          </cell>
          <cell r="F107" t="str">
            <v>Yes</v>
          </cell>
        </row>
        <row r="108">
          <cell r="A108" t="str">
            <v>200009170A</v>
          </cell>
          <cell r="B108"/>
          <cell r="C108"/>
          <cell r="D108"/>
          <cell r="E108" t="str">
            <v>010</v>
          </cell>
          <cell r="F108" t="str">
            <v>Yes</v>
          </cell>
        </row>
        <row r="109">
          <cell r="A109" t="str">
            <v>100747140B</v>
          </cell>
          <cell r="B109"/>
          <cell r="C109"/>
          <cell r="D109"/>
          <cell r="E109" t="str">
            <v>010</v>
          </cell>
          <cell r="F109" t="str">
            <v>Yes</v>
          </cell>
        </row>
        <row r="110">
          <cell r="A110" t="str">
            <v>200108340A</v>
          </cell>
          <cell r="B110"/>
          <cell r="C110"/>
          <cell r="D110"/>
          <cell r="E110" t="str">
            <v>010</v>
          </cell>
          <cell r="F110" t="str">
            <v>Yes</v>
          </cell>
        </row>
        <row r="111">
          <cell r="A111" t="str">
            <v>100748450B</v>
          </cell>
          <cell r="B111"/>
          <cell r="C111"/>
          <cell r="D111"/>
          <cell r="E111" t="str">
            <v>010</v>
          </cell>
          <cell r="F111" t="str">
            <v>Yes</v>
          </cell>
        </row>
        <row r="112">
          <cell r="A112" t="str">
            <v>100700530A</v>
          </cell>
          <cell r="B112"/>
          <cell r="C112"/>
          <cell r="D112"/>
          <cell r="E112" t="str">
            <v>010</v>
          </cell>
          <cell r="F112" t="str">
            <v>Yes</v>
          </cell>
        </row>
        <row r="113">
          <cell r="A113" t="str">
            <v>200006260A</v>
          </cell>
          <cell r="B113"/>
          <cell r="C113"/>
          <cell r="D113"/>
          <cell r="E113" t="str">
            <v>010</v>
          </cell>
          <cell r="F113" t="str">
            <v>Yes</v>
          </cell>
        </row>
        <row r="114">
          <cell r="A114"/>
          <cell r="B114"/>
          <cell r="C114"/>
          <cell r="D114"/>
          <cell r="E114"/>
          <cell r="F114"/>
        </row>
        <row r="115">
          <cell r="A115"/>
          <cell r="B115"/>
          <cell r="C115"/>
          <cell r="D115"/>
          <cell r="E115"/>
          <cell r="F115"/>
        </row>
        <row r="116">
          <cell r="A116" t="str">
            <v>200752850A</v>
          </cell>
          <cell r="B116"/>
          <cell r="C116"/>
          <cell r="D116"/>
          <cell r="E116" t="str">
            <v>010</v>
          </cell>
          <cell r="F116" t="str">
            <v>Yes</v>
          </cell>
        </row>
        <row r="117">
          <cell r="A117" t="str">
            <v>200752850A E</v>
          </cell>
          <cell r="E117" t="str">
            <v>010</v>
          </cell>
          <cell r="F117" t="str">
            <v>Yes</v>
          </cell>
        </row>
      </sheetData>
      <sheetData sheetId="14">
        <row r="1">
          <cell r="B1" t="str">
            <v xml:space="preserve">Billing ID </v>
          </cell>
        </row>
        <row r="2">
          <cell r="B2" t="str">
            <v>100700720A</v>
          </cell>
        </row>
        <row r="3">
          <cell r="B3" t="str">
            <v>100749570S</v>
          </cell>
        </row>
        <row r="4">
          <cell r="B4" t="str">
            <v>100700880A</v>
          </cell>
        </row>
        <row r="5">
          <cell r="B5" t="str">
            <v>100700820A</v>
          </cell>
        </row>
        <row r="6">
          <cell r="B6" t="str">
            <v>100699350A</v>
          </cell>
        </row>
        <row r="7">
          <cell r="B7" t="str">
            <v>100700860A</v>
          </cell>
        </row>
        <row r="8">
          <cell r="B8" t="str">
            <v>100818200B</v>
          </cell>
        </row>
        <row r="9">
          <cell r="B9" t="str">
            <v>100710530D</v>
          </cell>
        </row>
        <row r="10">
          <cell r="B10" t="str">
            <v>100700690A</v>
          </cell>
        </row>
        <row r="11">
          <cell r="B11" t="str">
            <v>100700680A</v>
          </cell>
        </row>
        <row r="12">
          <cell r="B12" t="str">
            <v>100699890A</v>
          </cell>
        </row>
        <row r="13">
          <cell r="B13" t="str">
            <v>200417790W</v>
          </cell>
        </row>
        <row r="14">
          <cell r="B14" t="str">
            <v>100699900A</v>
          </cell>
        </row>
        <row r="15">
          <cell r="B15" t="str">
            <v>100700770A</v>
          </cell>
        </row>
        <row r="16">
          <cell r="B16" t="str">
            <v>100700190A</v>
          </cell>
        </row>
        <row r="17">
          <cell r="B17" t="str">
            <v>100699950A</v>
          </cell>
        </row>
        <row r="18">
          <cell r="B18" t="str">
            <v>200100890B</v>
          </cell>
        </row>
        <row r="19">
          <cell r="B19" t="str">
            <v>100700790A</v>
          </cell>
        </row>
        <row r="20">
          <cell r="B20" t="str">
            <v>100262850D</v>
          </cell>
        </row>
        <row r="21">
          <cell r="B21" t="str">
            <v>100700760A</v>
          </cell>
        </row>
        <row r="22">
          <cell r="B22" t="str">
            <v>100699690A</v>
          </cell>
        </row>
        <row r="23">
          <cell r="B23" t="str">
            <v>100700740A</v>
          </cell>
        </row>
        <row r="24">
          <cell r="B24" t="str">
            <v>200234090B</v>
          </cell>
        </row>
        <row r="25">
          <cell r="B25" t="str">
            <v>100819200B</v>
          </cell>
        </row>
        <row r="26">
          <cell r="B26" t="str">
            <v>100700730A</v>
          </cell>
        </row>
        <row r="27">
          <cell r="B27" t="str">
            <v>100700800A</v>
          </cell>
        </row>
        <row r="28">
          <cell r="B28" t="str">
            <v>100699660A</v>
          </cell>
        </row>
        <row r="29">
          <cell r="B29" t="str">
            <v>200539880B</v>
          </cell>
        </row>
        <row r="30">
          <cell r="B30" t="str">
            <v>100700780B</v>
          </cell>
        </row>
        <row r="31">
          <cell r="B31" t="str">
            <v>100699630A</v>
          </cell>
        </row>
        <row r="32">
          <cell r="B32" t="str">
            <v>100699960A</v>
          </cell>
        </row>
        <row r="33">
          <cell r="B33" t="str">
            <v>100700250A</v>
          </cell>
        </row>
        <row r="34">
          <cell r="B34" t="str">
            <v>100690120A</v>
          </cell>
        </row>
        <row r="35">
          <cell r="B35" t="str">
            <v>100699820A</v>
          </cell>
        </row>
        <row r="36">
          <cell r="B36" t="str">
            <v>100699830A</v>
          </cell>
        </row>
        <row r="37">
          <cell r="B37" t="str">
            <v>100699870E</v>
          </cell>
        </row>
        <row r="38">
          <cell r="B38" t="str">
            <v>200439230A</v>
          </cell>
        </row>
        <row r="39">
          <cell r="B39" t="str">
            <v>100699370A</v>
          </cell>
        </row>
        <row r="40">
          <cell r="B40" t="str">
            <v>100696610B</v>
          </cell>
        </row>
        <row r="41">
          <cell r="B41" t="str">
            <v>200102450A</v>
          </cell>
        </row>
        <row r="42">
          <cell r="B42" t="str">
            <v>200668710A</v>
          </cell>
        </row>
        <row r="43">
          <cell r="B43" t="str">
            <v>200573000A</v>
          </cell>
        </row>
        <row r="44">
          <cell r="B44" t="str">
            <v>200573000G</v>
          </cell>
        </row>
        <row r="45">
          <cell r="B45" t="str">
            <v>100700010G</v>
          </cell>
        </row>
        <row r="46">
          <cell r="B46" t="str">
            <v>100746230C</v>
          </cell>
        </row>
        <row r="47">
          <cell r="B47" t="str">
            <v>200693850A</v>
          </cell>
        </row>
        <row r="48">
          <cell r="B48" t="str">
            <v>200693850B</v>
          </cell>
        </row>
        <row r="49">
          <cell r="B49" t="str">
            <v>100700120A</v>
          </cell>
        </row>
        <row r="50">
          <cell r="B50" t="str">
            <v>100699410A</v>
          </cell>
        </row>
        <row r="51">
          <cell r="B51" t="str">
            <v>200045700C</v>
          </cell>
        </row>
        <row r="52">
          <cell r="B52" t="str">
            <v>200435950A</v>
          </cell>
        </row>
        <row r="53">
          <cell r="B53" t="str">
            <v>200044190A</v>
          </cell>
        </row>
        <row r="54">
          <cell r="B54" t="str">
            <v>200735850A</v>
          </cell>
        </row>
        <row r="55">
          <cell r="B55" t="str">
            <v>200044210A</v>
          </cell>
        </row>
        <row r="56">
          <cell r="B56" t="str">
            <v>100806400C</v>
          </cell>
        </row>
        <row r="57">
          <cell r="B57" t="str">
            <v>100689250A</v>
          </cell>
        </row>
        <row r="58">
          <cell r="B58" t="str">
            <v>100689250B</v>
          </cell>
        </row>
        <row r="59">
          <cell r="B59" t="str">
            <v>100699500A</v>
          </cell>
        </row>
        <row r="60">
          <cell r="B60" t="str">
            <v>200285100B</v>
          </cell>
        </row>
        <row r="61">
          <cell r="B61" t="str">
            <v>200285100C</v>
          </cell>
        </row>
        <row r="62">
          <cell r="B62" t="str">
            <v>100700610A</v>
          </cell>
        </row>
        <row r="63">
          <cell r="B63" t="str">
            <v>200834400A</v>
          </cell>
        </row>
        <row r="64">
          <cell r="B64" t="str">
            <v>100699700A</v>
          </cell>
        </row>
        <row r="65">
          <cell r="B65" t="str">
            <v>200405550A</v>
          </cell>
        </row>
        <row r="66">
          <cell r="B66" t="str">
            <v>100699440A</v>
          </cell>
        </row>
        <row r="67">
          <cell r="B67" t="str">
            <v>100700200A</v>
          </cell>
        </row>
        <row r="68">
          <cell r="B68" t="str">
            <v>100699490A</v>
          </cell>
        </row>
        <row r="69">
          <cell r="B69" t="str">
            <v>100699420A</v>
          </cell>
        </row>
        <row r="70">
          <cell r="B70" t="str">
            <v>100700030A</v>
          </cell>
        </row>
        <row r="71">
          <cell r="B71" t="str">
            <v>100699390A</v>
          </cell>
        </row>
        <row r="72">
          <cell r="B72" t="str">
            <v>200509290A</v>
          </cell>
        </row>
        <row r="73">
          <cell r="B73" t="str">
            <v>100262320C</v>
          </cell>
        </row>
        <row r="74">
          <cell r="B74" t="str">
            <v>200320810D</v>
          </cell>
        </row>
        <row r="75">
          <cell r="B75" t="str">
            <v>100700490A</v>
          </cell>
        </row>
        <row r="76">
          <cell r="B76" t="str">
            <v>200035670C</v>
          </cell>
        </row>
        <row r="77">
          <cell r="B77" t="str">
            <v>200280620A</v>
          </cell>
        </row>
        <row r="78">
          <cell r="B78" t="str">
            <v>200242900A</v>
          </cell>
        </row>
        <row r="79">
          <cell r="B79" t="str">
            <v>100700360A</v>
          </cell>
        </row>
        <row r="80">
          <cell r="B80" t="str">
            <v>200752850A</v>
          </cell>
        </row>
        <row r="81">
          <cell r="B81" t="str">
            <v>100699570A</v>
          </cell>
        </row>
        <row r="82">
          <cell r="B82" t="str">
            <v>200700900A</v>
          </cell>
        </row>
        <row r="83">
          <cell r="B83" t="str">
            <v>200031310A</v>
          </cell>
        </row>
        <row r="84">
          <cell r="B84" t="str">
            <v>200196450C</v>
          </cell>
        </row>
        <row r="85">
          <cell r="B85" t="str">
            <v>100697950B</v>
          </cell>
        </row>
        <row r="86">
          <cell r="B86" t="str">
            <v>100697950M</v>
          </cell>
        </row>
        <row r="87">
          <cell r="B87" t="str">
            <v>100691720C</v>
          </cell>
        </row>
        <row r="88">
          <cell r="B88" t="str">
            <v>100699540A</v>
          </cell>
        </row>
        <row r="89">
          <cell r="B89" t="str">
            <v>100699540J</v>
          </cell>
        </row>
        <row r="90">
          <cell r="B90" t="str">
            <v>100699540K</v>
          </cell>
        </row>
        <row r="91">
          <cell r="B91" t="str">
            <v>100699540L</v>
          </cell>
        </row>
        <row r="92">
          <cell r="B92" t="str">
            <v>100740840B</v>
          </cell>
        </row>
        <row r="93">
          <cell r="B93" t="str">
            <v>200310990A</v>
          </cell>
        </row>
        <row r="94">
          <cell r="B94" t="str">
            <v>100699400A</v>
          </cell>
        </row>
        <row r="95">
          <cell r="B95" t="str">
            <v>200106410A</v>
          </cell>
        </row>
        <row r="96">
          <cell r="B96" t="str">
            <v>100690020A</v>
          </cell>
        </row>
        <row r="97">
          <cell r="B97" t="str">
            <v>200292720A</v>
          </cell>
        </row>
        <row r="98">
          <cell r="B98" t="str">
            <v>200019120A</v>
          </cell>
        </row>
        <row r="99">
          <cell r="B99" t="str">
            <v>100700440A</v>
          </cell>
        </row>
        <row r="100">
          <cell r="B100" t="str">
            <v>200259440A</v>
          </cell>
        </row>
        <row r="101">
          <cell r="B101" t="str">
            <v>100700120Q</v>
          </cell>
        </row>
        <row r="102">
          <cell r="B102" t="str">
            <v>200311270A</v>
          </cell>
        </row>
        <row r="103">
          <cell r="B103" t="str">
            <v>200313370A</v>
          </cell>
        </row>
        <row r="104">
          <cell r="B104" t="str">
            <v>100700460A</v>
          </cell>
        </row>
        <row r="105">
          <cell r="B105" t="str">
            <v>200740630B</v>
          </cell>
        </row>
        <row r="106">
          <cell r="B106" t="str">
            <v>100774650D</v>
          </cell>
        </row>
        <row r="107">
          <cell r="B107" t="str">
            <v>100700920A</v>
          </cell>
        </row>
        <row r="108">
          <cell r="B108" t="str">
            <v>200226190A</v>
          </cell>
        </row>
        <row r="109">
          <cell r="B109" t="str">
            <v>200521810B</v>
          </cell>
        </row>
        <row r="110">
          <cell r="B110" t="str">
            <v>200425410C</v>
          </cell>
        </row>
        <row r="111">
          <cell r="B111" t="str">
            <v>200318440B</v>
          </cell>
        </row>
        <row r="112">
          <cell r="B112" t="str">
            <v>200490030A</v>
          </cell>
        </row>
        <row r="113">
          <cell r="B113" t="str">
            <v>100699360I</v>
          </cell>
        </row>
        <row r="114">
          <cell r="B114" t="str">
            <v>200231400B</v>
          </cell>
        </row>
        <row r="115">
          <cell r="B115" t="str">
            <v>100700450A</v>
          </cell>
        </row>
        <row r="116">
          <cell r="B116" t="str">
            <v>100699550A</v>
          </cell>
        </row>
        <row r="117">
          <cell r="B117" t="str">
            <v>200125010B</v>
          </cell>
        </row>
        <row r="118">
          <cell r="B118" t="str">
            <v>200125200B</v>
          </cell>
        </row>
        <row r="119">
          <cell r="B119" t="str">
            <v>200702430B</v>
          </cell>
        </row>
        <row r="120">
          <cell r="B120" t="str">
            <v>200080160A</v>
          </cell>
        </row>
        <row r="121">
          <cell r="B121" t="str">
            <v>200347120A</v>
          </cell>
        </row>
        <row r="122">
          <cell r="B122" t="str">
            <v>100689350A</v>
          </cell>
        </row>
        <row r="123">
          <cell r="B123" t="str">
            <v>200224040B</v>
          </cell>
        </row>
        <row r="124">
          <cell r="B124" t="str">
            <v>200119790A</v>
          </cell>
        </row>
        <row r="125">
          <cell r="B125" t="str">
            <v>200085660H</v>
          </cell>
        </row>
        <row r="126">
          <cell r="B126" t="str">
            <v>100700380P</v>
          </cell>
        </row>
        <row r="127">
          <cell r="B127" t="str">
            <v>200718040B</v>
          </cell>
        </row>
        <row r="128">
          <cell r="B128" t="str">
            <v>100738360L</v>
          </cell>
        </row>
        <row r="129">
          <cell r="B129" t="str">
            <v>100701680L</v>
          </cell>
        </row>
        <row r="130">
          <cell r="B130" t="str">
            <v>200006820Z</v>
          </cell>
        </row>
        <row r="131">
          <cell r="B131" t="str">
            <v>200673510G</v>
          </cell>
        </row>
        <row r="132">
          <cell r="B132" t="str">
            <v>200673510E</v>
          </cell>
        </row>
        <row r="133">
          <cell r="B133" t="str">
            <v>200707260A</v>
          </cell>
        </row>
        <row r="134">
          <cell r="B134" t="str">
            <v>200682470A</v>
          </cell>
        </row>
        <row r="135">
          <cell r="B135" t="str">
            <v>200028650A</v>
          </cell>
        </row>
        <row r="136">
          <cell r="B136" t="str">
            <v>100746230B</v>
          </cell>
        </row>
        <row r="137">
          <cell r="B137" t="str">
            <v>200786710A</v>
          </cell>
        </row>
        <row r="138">
          <cell r="B138" t="str">
            <v>100745350B</v>
          </cell>
        </row>
        <row r="139">
          <cell r="B139" t="str">
            <v>200069370A</v>
          </cell>
        </row>
        <row r="140">
          <cell r="B140" t="str">
            <v>200069370N</v>
          </cell>
        </row>
        <row r="141">
          <cell r="B141" t="str">
            <v>200265330A</v>
          </cell>
        </row>
        <row r="142">
          <cell r="B142" t="str">
            <v>200066700A</v>
          </cell>
        </row>
        <row r="143">
          <cell r="B143" t="str">
            <v>200009170A</v>
          </cell>
        </row>
        <row r="144">
          <cell r="B144" t="str">
            <v>100747140B</v>
          </cell>
        </row>
        <row r="145">
          <cell r="B145" t="str">
            <v>200108340A</v>
          </cell>
        </row>
        <row r="146">
          <cell r="B146" t="str">
            <v>100748450B</v>
          </cell>
        </row>
        <row r="147">
          <cell r="B147" t="str">
            <v>200518600A</v>
          </cell>
        </row>
        <row r="148">
          <cell r="B148" t="str">
            <v>100700530A</v>
          </cell>
        </row>
        <row r="149">
          <cell r="B149" t="str">
            <v>200006260A</v>
          </cell>
        </row>
        <row r="150">
          <cell r="B150" t="str">
            <v>100738360O</v>
          </cell>
        </row>
        <row r="151">
          <cell r="B151" t="str">
            <v>100677110F</v>
          </cell>
        </row>
        <row r="152">
          <cell r="B152" t="str">
            <v>100690030B</v>
          </cell>
        </row>
        <row r="153">
          <cell r="B153" t="str">
            <v>100700660B</v>
          </cell>
        </row>
        <row r="154">
          <cell r="B154" t="str">
            <v>100704080B</v>
          </cell>
        </row>
        <row r="155">
          <cell r="B155" t="str">
            <v>100700670A</v>
          </cell>
        </row>
        <row r="162">
          <cell r="B162" t="str">
            <v>100817680A</v>
          </cell>
        </row>
        <row r="163">
          <cell r="B163" t="str">
            <v>200783980A</v>
          </cell>
        </row>
        <row r="164">
          <cell r="B164" t="str">
            <v>100701950A</v>
          </cell>
        </row>
        <row r="165">
          <cell r="B165" t="str">
            <v>100701950D</v>
          </cell>
        </row>
        <row r="166">
          <cell r="B166" t="str">
            <v>100693810E</v>
          </cell>
        </row>
        <row r="167">
          <cell r="B167" t="str">
            <v>100693290A</v>
          </cell>
        </row>
        <row r="168">
          <cell r="B168" t="str">
            <v>100693810A</v>
          </cell>
        </row>
        <row r="169">
          <cell r="B169" t="str">
            <v>200643470B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9"/>
  <sheetViews>
    <sheetView tabSelected="1" zoomScaleNormal="100" workbookViewId="0">
      <pane xSplit="3" ySplit="1" topLeftCell="D2" activePane="bottomRight" state="frozen"/>
      <selection pane="bottomRight" activeCell="D2" sqref="D2"/>
      <selection pane="bottomLeft" activeCell="V39" sqref="V39"/>
      <selection pane="topRight" activeCell="V39" sqref="V39"/>
    </sheetView>
  </sheetViews>
  <sheetFormatPr defaultRowHeight="15"/>
  <cols>
    <col min="1" max="1" width="4.7109375" style="1" bestFit="1" customWidth="1"/>
    <col min="2" max="2" width="11.7109375" bestFit="1" customWidth="1"/>
    <col min="3" max="3" width="79.140625" bestFit="1" customWidth="1"/>
    <col min="4" max="4" width="7.85546875" customWidth="1"/>
    <col min="5" max="5" width="2.7109375" style="9" customWidth="1"/>
    <col min="6" max="7" width="14" style="1" bestFit="1" customWidth="1"/>
    <col min="8" max="8" width="15.28515625" bestFit="1" customWidth="1"/>
    <col min="9" max="10" width="13.7109375" style="1" customWidth="1"/>
    <col min="11" max="11" width="15.28515625" style="1" customWidth="1"/>
    <col min="12" max="12" width="15.28515625" style="1" hidden="1" customWidth="1"/>
    <col min="13" max="13" width="2.7109375" style="9" customWidth="1"/>
    <col min="14" max="14" width="14.5703125" style="1" customWidth="1"/>
    <col min="15" max="15" width="13.7109375" style="1" customWidth="1"/>
    <col min="16" max="16" width="16.5703125" style="1" customWidth="1"/>
    <col min="17" max="17" width="16.5703125" style="1" bestFit="1" customWidth="1"/>
    <col min="18" max="18" width="15.28515625" style="1" bestFit="1" customWidth="1"/>
    <col min="19" max="19" width="15.28515625" style="1" hidden="1" customWidth="1"/>
    <col min="20" max="20" width="2.7109375" style="9" customWidth="1"/>
    <col min="21" max="21" width="14.28515625" style="1" bestFit="1" customWidth="1"/>
    <col min="22" max="22" width="13.5703125" style="1" bestFit="1" customWidth="1"/>
    <col min="23" max="23" width="15.28515625" style="1" bestFit="1" customWidth="1"/>
    <col min="24" max="24" width="14.28515625" style="1" bestFit="1" customWidth="1"/>
    <col min="25" max="25" width="13.5703125" style="1" bestFit="1" customWidth="1"/>
    <col min="26" max="26" width="15.28515625" style="1" bestFit="1" customWidth="1"/>
    <col min="27" max="27" width="2.7109375" style="9" customWidth="1"/>
    <col min="28" max="28" width="15.28515625" style="1" bestFit="1" customWidth="1"/>
    <col min="29" max="29" width="15" style="1" bestFit="1" customWidth="1"/>
    <col min="30" max="31" width="14.5703125" style="1" bestFit="1" customWidth="1"/>
    <col min="32" max="32" width="13.5703125" style="1" bestFit="1" customWidth="1"/>
    <col min="33" max="33" width="14.5703125" style="1" bestFit="1" customWidth="1"/>
    <col min="34" max="34" width="2.7109375" style="9" customWidth="1"/>
    <col min="35" max="36" width="13.28515625" style="1" bestFit="1" customWidth="1"/>
    <col min="37" max="37" width="12.42578125" style="1" bestFit="1" customWidth="1"/>
    <col min="38" max="38" width="2.7109375" style="9" customWidth="1"/>
    <col min="39" max="39" width="11.85546875" style="18" bestFit="1" customWidth="1"/>
    <col min="40" max="40" width="15.28515625" hidden="1" customWidth="1"/>
    <col min="41" max="41" width="15.7109375" hidden="1" customWidth="1"/>
    <col min="42" max="42" width="0" hidden="1" customWidth="1"/>
    <col min="43" max="43" width="15.28515625" hidden="1" customWidth="1"/>
    <col min="44" max="44" width="14.28515625" hidden="1" customWidth="1"/>
    <col min="45" max="47" width="0" hidden="1" customWidth="1"/>
  </cols>
  <sheetData>
    <row r="1" spans="1:45" ht="64.5">
      <c r="A1" s="5" t="s">
        <v>0</v>
      </c>
      <c r="B1" s="5" t="s">
        <v>1</v>
      </c>
      <c r="C1" s="6" t="s">
        <v>2</v>
      </c>
      <c r="D1" s="6" t="s">
        <v>3</v>
      </c>
      <c r="E1" s="11"/>
      <c r="F1" s="2" t="s">
        <v>4</v>
      </c>
      <c r="G1" s="2" t="s">
        <v>5</v>
      </c>
      <c r="H1" s="14" t="s">
        <v>6</v>
      </c>
      <c r="I1" s="2" t="s">
        <v>7</v>
      </c>
      <c r="J1" s="2" t="s">
        <v>8</v>
      </c>
      <c r="K1" s="2" t="s">
        <v>9</v>
      </c>
      <c r="L1" s="35" t="s">
        <v>10</v>
      </c>
      <c r="M1" s="11"/>
      <c r="N1" s="6" t="s">
        <v>11</v>
      </c>
      <c r="O1" s="6" t="s">
        <v>12</v>
      </c>
      <c r="P1" s="6" t="s">
        <v>13</v>
      </c>
      <c r="Q1" s="6" t="s">
        <v>13</v>
      </c>
      <c r="R1" s="14" t="s">
        <v>14</v>
      </c>
      <c r="S1" s="35" t="s">
        <v>10</v>
      </c>
      <c r="T1" s="11"/>
      <c r="U1" s="6" t="s">
        <v>15</v>
      </c>
      <c r="V1" s="6" t="s">
        <v>16</v>
      </c>
      <c r="W1" s="14" t="s">
        <v>17</v>
      </c>
      <c r="X1" s="6" t="s">
        <v>18</v>
      </c>
      <c r="Y1" s="6" t="s">
        <v>19</v>
      </c>
      <c r="Z1" s="14" t="s">
        <v>20</v>
      </c>
      <c r="AB1" s="2" t="s">
        <v>21</v>
      </c>
      <c r="AC1" s="2" t="s">
        <v>22</v>
      </c>
      <c r="AD1" s="14" t="s">
        <v>23</v>
      </c>
      <c r="AE1" s="2" t="s">
        <v>24</v>
      </c>
      <c r="AF1" s="2" t="s">
        <v>25</v>
      </c>
      <c r="AG1" s="14" t="s">
        <v>26</v>
      </c>
      <c r="AI1" s="2" t="s">
        <v>27</v>
      </c>
      <c r="AJ1" s="2" t="s">
        <v>28</v>
      </c>
      <c r="AK1" s="14" t="s">
        <v>29</v>
      </c>
      <c r="AN1" s="1" t="s">
        <v>30</v>
      </c>
      <c r="AO1" s="1" t="s">
        <v>31</v>
      </c>
      <c r="AP1" s="1"/>
      <c r="AQ1" s="1"/>
      <c r="AR1" s="1"/>
      <c r="AS1" s="1"/>
    </row>
    <row r="2" spans="1:45">
      <c r="A2" s="16">
        <v>10</v>
      </c>
      <c r="B2" s="8" t="s">
        <v>32</v>
      </c>
      <c r="C2" s="4" t="s">
        <v>33</v>
      </c>
      <c r="D2" s="4">
        <v>1</v>
      </c>
      <c r="E2" s="12"/>
      <c r="F2" s="3">
        <v>1767933.69</v>
      </c>
      <c r="G2" s="3">
        <v>306140.59000000003</v>
      </c>
      <c r="H2" s="20">
        <f t="shared" ref="H2:H33" si="0">F2+G2</f>
        <v>2074074.28</v>
      </c>
      <c r="I2" s="3">
        <v>1703580.56</v>
      </c>
      <c r="J2" s="3">
        <v>334703.27</v>
      </c>
      <c r="K2" s="86">
        <f t="shared" ref="K2:K33" si="1">I2+J2</f>
        <v>2038283.83</v>
      </c>
      <c r="L2" s="20">
        <f t="shared" ref="L2:L33" si="2">K2-H2</f>
        <v>-35790.449999999953</v>
      </c>
      <c r="M2" s="12"/>
      <c r="N2" s="36">
        <v>1804640.42</v>
      </c>
      <c r="O2" s="36">
        <v>354558.55</v>
      </c>
      <c r="P2" s="36">
        <f t="shared" ref="P2:P33" si="3">N2+(I2-F2)</f>
        <v>1740287.29</v>
      </c>
      <c r="Q2" s="36">
        <f t="shared" ref="Q2:Q33" si="4">O2+(J2-G2)</f>
        <v>383121.23</v>
      </c>
      <c r="R2" s="20">
        <f>P2+Q2</f>
        <v>2123408.52</v>
      </c>
      <c r="S2" s="20">
        <f t="shared" ref="S2:S33" si="5">R2-H2</f>
        <v>49334.239999999991</v>
      </c>
      <c r="T2" s="12"/>
      <c r="U2" s="3">
        <v>1804640.42</v>
      </c>
      <c r="V2" s="3">
        <v>354558.55</v>
      </c>
      <c r="W2" s="20">
        <f>U2+V2</f>
        <v>2159198.9699999997</v>
      </c>
      <c r="X2" s="3">
        <v>554784.48</v>
      </c>
      <c r="Y2" s="3">
        <v>45283.6</v>
      </c>
      <c r="Z2" s="20">
        <f>X2+Y2</f>
        <v>600068.07999999996</v>
      </c>
      <c r="AB2" s="3">
        <v>1828456.35</v>
      </c>
      <c r="AC2" s="3">
        <v>359237.67</v>
      </c>
      <c r="AD2" s="20">
        <f>AB2+AC2</f>
        <v>2187694.02</v>
      </c>
      <c r="AE2" s="3">
        <v>554784.48</v>
      </c>
      <c r="AF2" s="3">
        <v>45283.6</v>
      </c>
      <c r="AG2" s="20">
        <f>AE2+AF2</f>
        <v>600068.07999999996</v>
      </c>
      <c r="AI2" s="3">
        <v>102393.56</v>
      </c>
      <c r="AJ2" s="3">
        <v>20117.310000000001</v>
      </c>
      <c r="AK2" s="20">
        <f>AI2+AJ2</f>
        <v>122510.87</v>
      </c>
      <c r="AN2" s="15">
        <f t="shared" ref="AN2:AN33" si="6">F2+N2+U2+AB2+AI2</f>
        <v>7308064.4399999985</v>
      </c>
      <c r="AO2" s="15">
        <f t="shared" ref="AO2:AO33" si="7">G2+O2+V2+AC2+AJ2</f>
        <v>1394612.67</v>
      </c>
      <c r="AP2" s="1"/>
      <c r="AQ2" s="15">
        <f t="shared" ref="AQ2:AQ28" si="8">F2+N2</f>
        <v>3572574.11</v>
      </c>
      <c r="AR2" s="15">
        <f t="shared" ref="AR2:AR28" si="9">G2+O2</f>
        <v>660699.14</v>
      </c>
      <c r="AS2" s="1" t="str">
        <f>VLOOKUP(B2,'[4]Cost UPL SFY20 Separate'!$B:$B,1,FALSE)</f>
        <v>200439230A</v>
      </c>
    </row>
    <row r="3" spans="1:45">
      <c r="A3" s="16">
        <v>10</v>
      </c>
      <c r="B3" s="7" t="s">
        <v>34</v>
      </c>
      <c r="C3" s="4" t="s">
        <v>35</v>
      </c>
      <c r="D3" s="4">
        <v>1</v>
      </c>
      <c r="E3" s="12"/>
      <c r="F3" s="3">
        <v>1411601.4</v>
      </c>
      <c r="G3" s="3">
        <v>372896.84</v>
      </c>
      <c r="H3" s="20">
        <f t="shared" si="0"/>
        <v>1784498.24</v>
      </c>
      <c r="I3" s="3">
        <v>1360218.83</v>
      </c>
      <c r="J3" s="3">
        <v>407687.83</v>
      </c>
      <c r="K3" s="86">
        <f t="shared" si="1"/>
        <v>1767906.6600000001</v>
      </c>
      <c r="L3" s="20">
        <f t="shared" si="2"/>
        <v>-16591.579999999842</v>
      </c>
      <c r="M3" s="12"/>
      <c r="N3" s="36">
        <v>1440909.77</v>
      </c>
      <c r="O3" s="36">
        <v>431872.7</v>
      </c>
      <c r="P3" s="36">
        <f t="shared" si="3"/>
        <v>1389527.2000000002</v>
      </c>
      <c r="Q3" s="36">
        <f t="shared" si="4"/>
        <v>466663.69</v>
      </c>
      <c r="R3" s="20">
        <f t="shared" ref="R3:R66" si="10">P3+Q3</f>
        <v>1856190.8900000001</v>
      </c>
      <c r="S3" s="20">
        <f t="shared" si="5"/>
        <v>71692.65000000014</v>
      </c>
      <c r="T3" s="12"/>
      <c r="U3" s="3">
        <v>1440909.77</v>
      </c>
      <c r="V3" s="3">
        <v>431872.7</v>
      </c>
      <c r="W3" s="20">
        <f t="shared" ref="W3:W69" si="11">U3+V3</f>
        <v>1872782.47</v>
      </c>
      <c r="X3" s="3">
        <v>442966.02</v>
      </c>
      <c r="Y3" s="3">
        <v>55158.03</v>
      </c>
      <c r="Z3" s="20">
        <f t="shared" ref="Z3:Z69" si="12">X3+Y3</f>
        <v>498124.05000000005</v>
      </c>
      <c r="AB3" s="3">
        <v>1459925.53</v>
      </c>
      <c r="AC3" s="3">
        <v>437572.14</v>
      </c>
      <c r="AD3" s="20">
        <f t="shared" ref="AD3:AD69" si="13">AB3+AC3</f>
        <v>1897497.67</v>
      </c>
      <c r="AE3" s="3">
        <v>442966.02</v>
      </c>
      <c r="AF3" s="3">
        <v>55158.03</v>
      </c>
      <c r="AG3" s="20">
        <f t="shared" ref="AG3:AG60" si="14">AE3+AF3</f>
        <v>498124.05000000005</v>
      </c>
      <c r="AI3" s="3">
        <v>81755.83</v>
      </c>
      <c r="AJ3" s="3">
        <v>24504.04</v>
      </c>
      <c r="AK3" s="20">
        <f t="shared" ref="AK3:AK8" si="15">AI3+AJ3</f>
        <v>106259.87</v>
      </c>
      <c r="AN3" s="15">
        <f t="shared" si="6"/>
        <v>5835102.2999999998</v>
      </c>
      <c r="AO3" s="15">
        <f t="shared" si="7"/>
        <v>1698718.42</v>
      </c>
      <c r="AP3" s="1"/>
      <c r="AQ3" s="15">
        <f t="shared" si="8"/>
        <v>2852511.17</v>
      </c>
      <c r="AR3" s="15">
        <f t="shared" si="9"/>
        <v>804769.54</v>
      </c>
      <c r="AS3" s="1" t="str">
        <f>VLOOKUP(B3,'[4]Cost UPL SFY20 Separate'!$B:$B,1,FALSE)</f>
        <v>100696610B</v>
      </c>
    </row>
    <row r="4" spans="1:45">
      <c r="A4" s="16">
        <v>10</v>
      </c>
      <c r="B4" s="7" t="s">
        <v>36</v>
      </c>
      <c r="C4" s="4" t="s">
        <v>37</v>
      </c>
      <c r="D4" s="4">
        <v>1</v>
      </c>
      <c r="E4" s="12"/>
      <c r="F4" s="3">
        <v>94960.18</v>
      </c>
      <c r="G4" s="3">
        <v>123414.08</v>
      </c>
      <c r="H4" s="20">
        <f t="shared" si="0"/>
        <v>218374.26</v>
      </c>
      <c r="I4" s="3">
        <v>91503.61</v>
      </c>
      <c r="J4" s="3">
        <v>134928.51999999999</v>
      </c>
      <c r="K4" s="86">
        <f t="shared" si="1"/>
        <v>226432.13</v>
      </c>
      <c r="L4" s="20">
        <f t="shared" si="2"/>
        <v>8057.8699999999953</v>
      </c>
      <c r="M4" s="12"/>
      <c r="N4" s="36">
        <v>96931.79</v>
      </c>
      <c r="O4" s="36">
        <v>142932.75</v>
      </c>
      <c r="P4" s="36">
        <f t="shared" si="3"/>
        <v>93475.22</v>
      </c>
      <c r="Q4" s="36">
        <f t="shared" si="4"/>
        <v>154447.19</v>
      </c>
      <c r="R4" s="20">
        <f t="shared" si="10"/>
        <v>247922.41</v>
      </c>
      <c r="S4" s="20">
        <f t="shared" si="5"/>
        <v>29548.149999999994</v>
      </c>
      <c r="T4" s="12"/>
      <c r="U4" s="3">
        <v>96931.79</v>
      </c>
      <c r="V4" s="3">
        <v>142932.75</v>
      </c>
      <c r="W4" s="20">
        <f t="shared" si="11"/>
        <v>239864.53999999998</v>
      </c>
      <c r="X4" s="3">
        <v>29798.87</v>
      </c>
      <c r="Y4" s="3">
        <v>18255.12</v>
      </c>
      <c r="Z4" s="20">
        <f t="shared" si="12"/>
        <v>48053.99</v>
      </c>
      <c r="AB4" s="3">
        <v>98211</v>
      </c>
      <c r="AC4" s="3">
        <v>144819.04</v>
      </c>
      <c r="AD4" s="20">
        <f t="shared" si="13"/>
        <v>243030.04</v>
      </c>
      <c r="AE4" s="3">
        <v>29798.87</v>
      </c>
      <c r="AF4" s="3">
        <v>18255.12</v>
      </c>
      <c r="AG4" s="20">
        <f t="shared" si="14"/>
        <v>48053.99</v>
      </c>
      <c r="AI4" s="3">
        <v>5499.82</v>
      </c>
      <c r="AJ4" s="3">
        <v>8109.87</v>
      </c>
      <c r="AK4" s="20">
        <f t="shared" si="15"/>
        <v>13609.689999999999</v>
      </c>
      <c r="AN4" s="15">
        <f t="shared" si="6"/>
        <v>392534.57999999996</v>
      </c>
      <c r="AO4" s="15">
        <f t="shared" si="7"/>
        <v>562208.49</v>
      </c>
      <c r="AP4" s="1"/>
      <c r="AQ4" s="15">
        <f t="shared" si="8"/>
        <v>191891.96999999997</v>
      </c>
      <c r="AR4" s="15">
        <f t="shared" si="9"/>
        <v>266346.83</v>
      </c>
      <c r="AS4" s="1" t="str">
        <f>VLOOKUP(B4,'[4]Cost UPL SFY20 Separate'!$B:$B,1,FALSE)</f>
        <v>200102450A</v>
      </c>
    </row>
    <row r="5" spans="1:45">
      <c r="A5" s="16">
        <v>10</v>
      </c>
      <c r="B5" s="22" t="s">
        <v>38</v>
      </c>
      <c r="C5" s="4" t="s">
        <v>39</v>
      </c>
      <c r="D5" s="4">
        <v>1</v>
      </c>
      <c r="E5" s="12"/>
      <c r="F5" s="3">
        <v>259735.67</v>
      </c>
      <c r="G5" s="3">
        <v>138752.14000000001</v>
      </c>
      <c r="H5" s="20">
        <f t="shared" si="0"/>
        <v>398487.81000000006</v>
      </c>
      <c r="I5" s="3">
        <v>250281.24</v>
      </c>
      <c r="J5" s="3">
        <v>151697.60999999999</v>
      </c>
      <c r="K5" s="86">
        <f t="shared" si="1"/>
        <v>401978.85</v>
      </c>
      <c r="L5" s="20">
        <f t="shared" si="2"/>
        <v>3491.0399999999208</v>
      </c>
      <c r="M5" s="12"/>
      <c r="N5" s="36">
        <v>265128.43</v>
      </c>
      <c r="O5" s="36">
        <v>160696.62</v>
      </c>
      <c r="P5" s="36">
        <f t="shared" si="3"/>
        <v>255673.99999999997</v>
      </c>
      <c r="Q5" s="36">
        <f t="shared" si="4"/>
        <v>173642.08999999997</v>
      </c>
      <c r="R5" s="20">
        <f t="shared" si="10"/>
        <v>429316.08999999997</v>
      </c>
      <c r="S5" s="20">
        <f t="shared" si="5"/>
        <v>30828.279999999912</v>
      </c>
      <c r="T5" s="12"/>
      <c r="U5" s="3">
        <v>265128.43</v>
      </c>
      <c r="V5" s="3">
        <v>160696.62</v>
      </c>
      <c r="W5" s="20">
        <f t="shared" si="11"/>
        <v>425825.05</v>
      </c>
      <c r="X5" s="3">
        <v>81506.070000000007</v>
      </c>
      <c r="Y5" s="3">
        <v>20523.89</v>
      </c>
      <c r="Z5" s="20">
        <f t="shared" si="12"/>
        <v>102029.96</v>
      </c>
      <c r="AB5" s="3">
        <v>268627.34000000003</v>
      </c>
      <c r="AC5" s="3">
        <v>162817.34</v>
      </c>
      <c r="AD5" s="20">
        <f t="shared" si="13"/>
        <v>431444.68000000005</v>
      </c>
      <c r="AE5" s="3">
        <v>81506.070000000007</v>
      </c>
      <c r="AF5" s="3">
        <v>20523.89</v>
      </c>
      <c r="AG5" s="20">
        <f t="shared" si="14"/>
        <v>102029.96</v>
      </c>
      <c r="AI5" s="3">
        <v>15043.13</v>
      </c>
      <c r="AJ5" s="3">
        <v>9117.77</v>
      </c>
      <c r="AK5" s="20">
        <f t="shared" si="15"/>
        <v>24160.9</v>
      </c>
      <c r="AN5" s="15">
        <f t="shared" si="6"/>
        <v>1073663</v>
      </c>
      <c r="AO5" s="15">
        <f t="shared" si="7"/>
        <v>632080.49</v>
      </c>
      <c r="AP5" s="1"/>
      <c r="AQ5" s="15">
        <f t="shared" si="8"/>
        <v>524864.1</v>
      </c>
      <c r="AR5" s="15">
        <f t="shared" si="9"/>
        <v>299448.76</v>
      </c>
      <c r="AS5" s="1" t="str">
        <f>VLOOKUP(B5,'[4]Cost UPL SFY20 Separate'!$B:$B,1,FALSE)</f>
        <v>200573000A</v>
      </c>
    </row>
    <row r="6" spans="1:45">
      <c r="A6" s="16">
        <v>634</v>
      </c>
      <c r="B6" s="28" t="s">
        <v>40</v>
      </c>
      <c r="C6" s="4" t="s">
        <v>41</v>
      </c>
      <c r="D6" s="4">
        <v>1</v>
      </c>
      <c r="E6" s="12"/>
      <c r="F6" s="3">
        <v>0</v>
      </c>
      <c r="G6" s="3">
        <v>0</v>
      </c>
      <c r="H6" s="20">
        <f t="shared" si="0"/>
        <v>0</v>
      </c>
      <c r="I6" s="3">
        <v>0</v>
      </c>
      <c r="J6" s="3">
        <v>0</v>
      </c>
      <c r="K6" s="86">
        <f t="shared" si="1"/>
        <v>0</v>
      </c>
      <c r="L6" s="20">
        <f t="shared" si="2"/>
        <v>0</v>
      </c>
      <c r="M6" s="12"/>
      <c r="N6" s="36">
        <v>0</v>
      </c>
      <c r="O6" s="36">
        <v>0</v>
      </c>
      <c r="P6" s="36">
        <f t="shared" si="3"/>
        <v>0</v>
      </c>
      <c r="Q6" s="36">
        <f t="shared" si="4"/>
        <v>0</v>
      </c>
      <c r="R6" s="20">
        <f t="shared" si="10"/>
        <v>0</v>
      </c>
      <c r="S6" s="20">
        <f t="shared" si="5"/>
        <v>0</v>
      </c>
      <c r="T6" s="12"/>
      <c r="U6" s="3">
        <v>0</v>
      </c>
      <c r="V6" s="3">
        <v>0</v>
      </c>
      <c r="W6" s="20">
        <f t="shared" si="11"/>
        <v>0</v>
      </c>
      <c r="X6" s="3">
        <v>0</v>
      </c>
      <c r="Y6" s="3">
        <v>0</v>
      </c>
      <c r="Z6" s="20">
        <f t="shared" si="12"/>
        <v>0</v>
      </c>
      <c r="AB6" s="3">
        <v>0</v>
      </c>
      <c r="AC6" s="3">
        <v>0</v>
      </c>
      <c r="AD6" s="20">
        <f t="shared" si="13"/>
        <v>0</v>
      </c>
      <c r="AE6" s="3">
        <v>0</v>
      </c>
      <c r="AF6" s="3">
        <v>0</v>
      </c>
      <c r="AG6" s="20">
        <f t="shared" si="14"/>
        <v>0</v>
      </c>
      <c r="AI6" s="3">
        <v>0</v>
      </c>
      <c r="AJ6" s="3">
        <v>0</v>
      </c>
      <c r="AK6" s="20">
        <f t="shared" si="15"/>
        <v>0</v>
      </c>
      <c r="AN6" s="15">
        <f t="shared" si="6"/>
        <v>0</v>
      </c>
      <c r="AO6" s="15">
        <f t="shared" si="7"/>
        <v>0</v>
      </c>
      <c r="AP6" s="1"/>
      <c r="AQ6" s="15">
        <f t="shared" si="8"/>
        <v>0</v>
      </c>
      <c r="AR6" s="15">
        <f t="shared" si="9"/>
        <v>0</v>
      </c>
      <c r="AS6" s="1" t="e">
        <f>VLOOKUP(B6,'[4]Cost UPL SFY20 Separate'!$B:$B,1,FALSE)</f>
        <v>#N/A</v>
      </c>
    </row>
    <row r="7" spans="1:45">
      <c r="A7" s="16">
        <v>634</v>
      </c>
      <c r="B7" s="8" t="s">
        <v>42</v>
      </c>
      <c r="C7" s="4" t="s">
        <v>43</v>
      </c>
      <c r="D7" s="4">
        <v>1</v>
      </c>
      <c r="E7" s="12"/>
      <c r="F7" s="3">
        <v>1553605.75</v>
      </c>
      <c r="G7" s="3">
        <v>0</v>
      </c>
      <c r="H7" s="20">
        <f t="shared" si="0"/>
        <v>1553605.75</v>
      </c>
      <c r="I7" s="3">
        <v>1497054.19</v>
      </c>
      <c r="J7" s="3">
        <v>0</v>
      </c>
      <c r="K7" s="86">
        <f t="shared" si="1"/>
        <v>1497054.19</v>
      </c>
      <c r="L7" s="20">
        <f t="shared" si="2"/>
        <v>-56551.560000000056</v>
      </c>
      <c r="M7" s="12"/>
      <c r="N7" s="36">
        <v>1585862.49</v>
      </c>
      <c r="O7" s="36">
        <v>0</v>
      </c>
      <c r="P7" s="36">
        <f t="shared" si="3"/>
        <v>1529310.93</v>
      </c>
      <c r="Q7" s="36">
        <f t="shared" si="4"/>
        <v>0</v>
      </c>
      <c r="R7" s="20">
        <f t="shared" si="10"/>
        <v>1529310.93</v>
      </c>
      <c r="S7" s="20">
        <f t="shared" si="5"/>
        <v>-24294.820000000065</v>
      </c>
      <c r="T7" s="12"/>
      <c r="U7" s="3">
        <v>1585862.49</v>
      </c>
      <c r="V7" s="3">
        <v>0</v>
      </c>
      <c r="W7" s="20">
        <f t="shared" si="11"/>
        <v>1585862.49</v>
      </c>
      <c r="X7" s="3">
        <v>487527.54</v>
      </c>
      <c r="Y7" s="3">
        <v>0</v>
      </c>
      <c r="Z7" s="20">
        <f t="shared" si="12"/>
        <v>487527.54</v>
      </c>
      <c r="AB7" s="3">
        <v>1606791.2</v>
      </c>
      <c r="AC7" s="3">
        <v>0</v>
      </c>
      <c r="AD7" s="20">
        <f t="shared" si="13"/>
        <v>1606791.2</v>
      </c>
      <c r="AE7" s="3">
        <v>487527.54</v>
      </c>
      <c r="AF7" s="3">
        <v>0</v>
      </c>
      <c r="AG7" s="20">
        <f t="shared" si="14"/>
        <v>487527.54</v>
      </c>
      <c r="AI7" s="3">
        <v>89980.31</v>
      </c>
      <c r="AJ7" s="3">
        <v>0</v>
      </c>
      <c r="AK7" s="20">
        <f t="shared" si="15"/>
        <v>89980.31</v>
      </c>
      <c r="AN7" s="15">
        <f t="shared" si="6"/>
        <v>6422102.2400000002</v>
      </c>
      <c r="AO7" s="15">
        <f t="shared" si="7"/>
        <v>0</v>
      </c>
      <c r="AP7" s="1"/>
      <c r="AQ7" s="15">
        <f t="shared" si="8"/>
        <v>3139468.24</v>
      </c>
      <c r="AR7" s="15">
        <f t="shared" si="9"/>
        <v>0</v>
      </c>
      <c r="AS7" s="1" t="str">
        <f>VLOOKUP(B7,'[4]Cost UPL SFY20 Separate'!$B:$B,1,FALSE)</f>
        <v>200085660H</v>
      </c>
    </row>
    <row r="8" spans="1:45" s="1" customFormat="1">
      <c r="A8" s="16">
        <v>10</v>
      </c>
      <c r="B8" s="8" t="s">
        <v>44</v>
      </c>
      <c r="C8" s="4" t="s">
        <v>45</v>
      </c>
      <c r="D8" s="4">
        <v>1</v>
      </c>
      <c r="E8" s="12"/>
      <c r="F8" s="3">
        <v>168904.57</v>
      </c>
      <c r="G8" s="3">
        <v>74332.160000000003</v>
      </c>
      <c r="H8" s="20">
        <f t="shared" si="0"/>
        <v>243236.73</v>
      </c>
      <c r="I8" s="3">
        <v>162756.41</v>
      </c>
      <c r="J8" s="3">
        <v>81267.3</v>
      </c>
      <c r="K8" s="86">
        <f t="shared" si="1"/>
        <v>244023.71000000002</v>
      </c>
      <c r="L8" s="20">
        <f t="shared" si="2"/>
        <v>786.98000000001048</v>
      </c>
      <c r="M8" s="12"/>
      <c r="N8" s="36">
        <v>172411.45</v>
      </c>
      <c r="O8" s="36">
        <v>86088.24</v>
      </c>
      <c r="P8" s="36">
        <f t="shared" si="3"/>
        <v>166263.29</v>
      </c>
      <c r="Q8" s="36">
        <f t="shared" si="4"/>
        <v>93023.38</v>
      </c>
      <c r="R8" s="20">
        <f t="shared" si="10"/>
        <v>259286.67</v>
      </c>
      <c r="S8" s="20">
        <f t="shared" si="5"/>
        <v>16049.940000000002</v>
      </c>
      <c r="T8" s="12"/>
      <c r="U8" s="3">
        <v>172411.45</v>
      </c>
      <c r="V8" s="3">
        <v>86088.24</v>
      </c>
      <c r="W8" s="20">
        <f t="shared" si="11"/>
        <v>258499.69</v>
      </c>
      <c r="X8" s="3">
        <v>53002.91</v>
      </c>
      <c r="Y8" s="3">
        <v>10995.04</v>
      </c>
      <c r="Z8" s="20">
        <f t="shared" si="12"/>
        <v>63997.950000000004</v>
      </c>
      <c r="AA8" s="9"/>
      <c r="AB8" s="3">
        <v>174686.77</v>
      </c>
      <c r="AC8" s="3">
        <v>87224.35</v>
      </c>
      <c r="AD8" s="20">
        <f t="shared" si="13"/>
        <v>261911.12</v>
      </c>
      <c r="AE8" s="3">
        <v>53002.91</v>
      </c>
      <c r="AF8" s="3">
        <v>10995.04</v>
      </c>
      <c r="AG8" s="20">
        <f t="shared" si="14"/>
        <v>63997.950000000004</v>
      </c>
      <c r="AH8" s="9"/>
      <c r="AI8" s="3">
        <v>9782.4599999999991</v>
      </c>
      <c r="AJ8" s="3">
        <v>4884.5600000000004</v>
      </c>
      <c r="AK8" s="20">
        <f t="shared" si="15"/>
        <v>14667.02</v>
      </c>
      <c r="AL8" s="9"/>
      <c r="AM8" s="18"/>
      <c r="AN8" s="15">
        <f t="shared" si="6"/>
        <v>698196.7</v>
      </c>
      <c r="AO8" s="15">
        <f t="shared" si="7"/>
        <v>338617.55</v>
      </c>
      <c r="AQ8" s="15">
        <f t="shared" si="8"/>
        <v>341316.02</v>
      </c>
      <c r="AR8" s="15">
        <f t="shared" si="9"/>
        <v>160420.40000000002</v>
      </c>
      <c r="AS8" s="1" t="str">
        <f>VLOOKUP(B8,'[4]Cost UPL SFY20 Separate'!$B:$B,1,FALSE)</f>
        <v>100700010G</v>
      </c>
    </row>
    <row r="9" spans="1:45">
      <c r="A9" s="16">
        <v>10</v>
      </c>
      <c r="B9" s="7" t="s">
        <v>46</v>
      </c>
      <c r="C9" s="4" t="s">
        <v>47</v>
      </c>
      <c r="D9" s="4">
        <v>1</v>
      </c>
      <c r="E9" s="12"/>
      <c r="F9" s="3">
        <v>664731.13</v>
      </c>
      <c r="G9" s="3">
        <v>340333.21</v>
      </c>
      <c r="H9" s="20">
        <f t="shared" si="0"/>
        <v>1005064.3400000001</v>
      </c>
      <c r="I9" s="3">
        <v>640534.79</v>
      </c>
      <c r="J9" s="3">
        <v>372086.03</v>
      </c>
      <c r="K9" s="86">
        <f t="shared" si="1"/>
        <v>1012620.8200000001</v>
      </c>
      <c r="L9" s="20">
        <f t="shared" si="2"/>
        <v>7556.4799999999814</v>
      </c>
      <c r="M9" s="12"/>
      <c r="N9" s="36">
        <v>678532.62</v>
      </c>
      <c r="O9" s="36">
        <v>394158.93</v>
      </c>
      <c r="P9" s="36">
        <f t="shared" si="3"/>
        <v>654336.28</v>
      </c>
      <c r="Q9" s="36">
        <f t="shared" si="4"/>
        <v>425911.75</v>
      </c>
      <c r="R9" s="20">
        <f t="shared" si="10"/>
        <v>1080248.03</v>
      </c>
      <c r="S9" s="20">
        <f t="shared" si="5"/>
        <v>75183.689999999944</v>
      </c>
      <c r="T9" s="12"/>
      <c r="U9" s="3">
        <v>678532.62</v>
      </c>
      <c r="V9" s="3">
        <v>394158.93</v>
      </c>
      <c r="W9" s="20">
        <f t="shared" si="11"/>
        <v>1072691.55</v>
      </c>
      <c r="X9" s="3">
        <v>208595.22</v>
      </c>
      <c r="Y9" s="3">
        <v>50341.3</v>
      </c>
      <c r="Z9" s="20">
        <f t="shared" si="12"/>
        <v>258936.52000000002</v>
      </c>
      <c r="AB9" s="3">
        <v>687487.24</v>
      </c>
      <c r="AC9" s="3">
        <v>399360.66</v>
      </c>
      <c r="AD9" s="20">
        <f t="shared" si="13"/>
        <v>1086847.8999999999</v>
      </c>
      <c r="AE9" s="3">
        <v>208595.22</v>
      </c>
      <c r="AF9" s="3">
        <v>50341.3</v>
      </c>
      <c r="AG9" s="20">
        <f t="shared" si="14"/>
        <v>258936.52000000002</v>
      </c>
      <c r="AI9" s="3">
        <v>38499.29</v>
      </c>
      <c r="AJ9" s="3">
        <v>22364.2</v>
      </c>
      <c r="AK9" s="20">
        <f t="shared" ref="AK9:AK69" si="16">AI9+AJ9</f>
        <v>60863.490000000005</v>
      </c>
      <c r="AN9" s="15">
        <f t="shared" si="6"/>
        <v>2747782.9000000004</v>
      </c>
      <c r="AO9" s="15">
        <f t="shared" si="7"/>
        <v>1550375.93</v>
      </c>
      <c r="AP9" s="1"/>
      <c r="AQ9" s="15">
        <f t="shared" si="8"/>
        <v>1343263.75</v>
      </c>
      <c r="AR9" s="15">
        <f t="shared" si="9"/>
        <v>734492.14</v>
      </c>
      <c r="AS9" s="1" t="str">
        <f>VLOOKUP(B9,'[4]Cost UPL SFY20 Separate'!$B:$B,1,FALSE)</f>
        <v>100700120A</v>
      </c>
    </row>
    <row r="10" spans="1:45">
      <c r="A10" s="16">
        <v>10</v>
      </c>
      <c r="B10" s="7" t="s">
        <v>48</v>
      </c>
      <c r="C10" s="4" t="s">
        <v>49</v>
      </c>
      <c r="D10" s="4">
        <v>1</v>
      </c>
      <c r="E10" s="12"/>
      <c r="F10" s="3">
        <v>322058.68</v>
      </c>
      <c r="G10" s="3">
        <v>169275.03</v>
      </c>
      <c r="H10" s="20">
        <f t="shared" si="0"/>
        <v>491333.70999999996</v>
      </c>
      <c r="I10" s="3">
        <v>310335.68</v>
      </c>
      <c r="J10" s="3">
        <v>185068.25</v>
      </c>
      <c r="K10" s="86">
        <f t="shared" si="1"/>
        <v>495403.93</v>
      </c>
      <c r="L10" s="20">
        <f t="shared" si="2"/>
        <v>4070.2200000000303</v>
      </c>
      <c r="M10" s="12"/>
      <c r="N10" s="36">
        <v>328745.42</v>
      </c>
      <c r="O10" s="36">
        <v>196046.88</v>
      </c>
      <c r="P10" s="36">
        <f t="shared" si="3"/>
        <v>317022.42</v>
      </c>
      <c r="Q10" s="36">
        <f t="shared" si="4"/>
        <v>211840.1</v>
      </c>
      <c r="R10" s="20">
        <f t="shared" si="10"/>
        <v>528862.52</v>
      </c>
      <c r="S10" s="20">
        <f t="shared" si="5"/>
        <v>37528.810000000056</v>
      </c>
      <c r="T10" s="12"/>
      <c r="U10" s="3">
        <v>328745.42</v>
      </c>
      <c r="V10" s="3">
        <v>196046.88</v>
      </c>
      <c r="W10" s="20">
        <f t="shared" si="11"/>
        <v>524792.30000000005</v>
      </c>
      <c r="X10" s="3">
        <v>101063.27</v>
      </c>
      <c r="Y10" s="3">
        <v>25038.77</v>
      </c>
      <c r="Z10" s="20">
        <f t="shared" si="12"/>
        <v>126102.04000000001</v>
      </c>
      <c r="AB10" s="3">
        <v>333083.89</v>
      </c>
      <c r="AC10" s="3">
        <v>198634.12</v>
      </c>
      <c r="AD10" s="20">
        <f t="shared" si="13"/>
        <v>531718.01</v>
      </c>
      <c r="AE10" s="3">
        <v>101063.27</v>
      </c>
      <c r="AF10" s="3">
        <v>25038.77</v>
      </c>
      <c r="AG10" s="20">
        <f t="shared" si="14"/>
        <v>126102.04000000001</v>
      </c>
      <c r="AI10" s="3">
        <v>18652.7</v>
      </c>
      <c r="AJ10" s="3">
        <v>11123.51</v>
      </c>
      <c r="AK10" s="20">
        <f t="shared" si="16"/>
        <v>29776.21</v>
      </c>
      <c r="AN10" s="15">
        <f t="shared" si="6"/>
        <v>1331286.1100000001</v>
      </c>
      <c r="AO10" s="15">
        <f t="shared" si="7"/>
        <v>771126.42</v>
      </c>
      <c r="AP10" s="1"/>
      <c r="AQ10" s="15">
        <f t="shared" si="8"/>
        <v>650804.1</v>
      </c>
      <c r="AR10" s="15">
        <f t="shared" si="9"/>
        <v>365321.91000000003</v>
      </c>
      <c r="AS10" s="1" t="str">
        <f>VLOOKUP(B10,'[4]Cost UPL SFY20 Separate'!$B:$B,1,FALSE)</f>
        <v>100699410A</v>
      </c>
    </row>
    <row r="11" spans="1:45">
      <c r="A11" s="16">
        <v>10</v>
      </c>
      <c r="B11" s="8" t="s">
        <v>50</v>
      </c>
      <c r="C11" s="4" t="s">
        <v>51</v>
      </c>
      <c r="D11" s="4">
        <v>1</v>
      </c>
      <c r="E11" s="12"/>
      <c r="F11" s="3">
        <v>53832.1</v>
      </c>
      <c r="G11" s="3">
        <v>71950.59</v>
      </c>
      <c r="H11" s="20">
        <f t="shared" si="0"/>
        <v>125782.69</v>
      </c>
      <c r="I11" s="3">
        <v>51872.6</v>
      </c>
      <c r="J11" s="3">
        <v>78663.53</v>
      </c>
      <c r="K11" s="86">
        <f t="shared" si="1"/>
        <v>130536.13</v>
      </c>
      <c r="L11" s="20">
        <f t="shared" si="2"/>
        <v>4753.4400000000023</v>
      </c>
      <c r="M11" s="12"/>
      <c r="N11" s="36">
        <v>54949.78</v>
      </c>
      <c r="O11" s="36">
        <v>83330.009999999995</v>
      </c>
      <c r="P11" s="36">
        <f t="shared" si="3"/>
        <v>52990.28</v>
      </c>
      <c r="Q11" s="36">
        <f t="shared" si="4"/>
        <v>90042.95</v>
      </c>
      <c r="R11" s="20">
        <f t="shared" si="10"/>
        <v>143033.22999999998</v>
      </c>
      <c r="S11" s="20">
        <f t="shared" si="5"/>
        <v>17250.539999999979</v>
      </c>
      <c r="T11" s="12"/>
      <c r="U11" s="3">
        <v>54949.78</v>
      </c>
      <c r="V11" s="3">
        <v>83330.009999999995</v>
      </c>
      <c r="W11" s="20">
        <f t="shared" si="11"/>
        <v>138279.78999999998</v>
      </c>
      <c r="X11" s="3">
        <v>16892.72</v>
      </c>
      <c r="Y11" s="3">
        <v>10642.76</v>
      </c>
      <c r="Z11" s="20">
        <f t="shared" si="12"/>
        <v>27535.480000000003</v>
      </c>
      <c r="AB11" s="3">
        <v>55674.96</v>
      </c>
      <c r="AC11" s="3">
        <v>84429.72</v>
      </c>
      <c r="AD11" s="20">
        <f t="shared" si="13"/>
        <v>140104.68</v>
      </c>
      <c r="AE11" s="3">
        <v>16892.72</v>
      </c>
      <c r="AF11" s="3">
        <v>10642.76</v>
      </c>
      <c r="AG11" s="20">
        <f t="shared" si="14"/>
        <v>27535.480000000003</v>
      </c>
      <c r="AI11" s="3">
        <v>3117.8</v>
      </c>
      <c r="AJ11" s="3">
        <v>4728.0600000000004</v>
      </c>
      <c r="AK11" s="20">
        <f t="shared" si="16"/>
        <v>7845.8600000000006</v>
      </c>
      <c r="AN11" s="15">
        <f t="shared" si="6"/>
        <v>222524.41999999998</v>
      </c>
      <c r="AO11" s="15">
        <f t="shared" si="7"/>
        <v>327768.38999999996</v>
      </c>
      <c r="AP11" s="1"/>
      <c r="AQ11" s="15">
        <f t="shared" si="8"/>
        <v>108781.88</v>
      </c>
      <c r="AR11" s="15">
        <f t="shared" si="9"/>
        <v>155280.59999999998</v>
      </c>
      <c r="AS11" s="1" t="str">
        <f>VLOOKUP(B11,'[4]Cost UPL SFY20 Separate'!$B:$B,1,FALSE)</f>
        <v>200045700C</v>
      </c>
    </row>
    <row r="12" spans="1:45">
      <c r="A12" s="16">
        <v>10</v>
      </c>
      <c r="B12" s="7" t="s">
        <v>52</v>
      </c>
      <c r="C12" s="4" t="s">
        <v>53</v>
      </c>
      <c r="D12" s="4">
        <v>1</v>
      </c>
      <c r="E12" s="12"/>
      <c r="F12" s="3">
        <v>523275.06</v>
      </c>
      <c r="G12" s="3">
        <v>201023.34</v>
      </c>
      <c r="H12" s="20">
        <f t="shared" si="0"/>
        <v>724298.4</v>
      </c>
      <c r="I12" s="3">
        <v>504227.74</v>
      </c>
      <c r="J12" s="3">
        <v>219778.66</v>
      </c>
      <c r="K12" s="86">
        <f t="shared" si="1"/>
        <v>724006.40000000002</v>
      </c>
      <c r="L12" s="20">
        <f t="shared" si="2"/>
        <v>-292</v>
      </c>
      <c r="M12" s="12"/>
      <c r="N12" s="36">
        <v>534139.56000000006</v>
      </c>
      <c r="O12" s="36">
        <v>232816.38</v>
      </c>
      <c r="P12" s="36">
        <f t="shared" si="3"/>
        <v>515092.24000000005</v>
      </c>
      <c r="Q12" s="36">
        <f t="shared" si="4"/>
        <v>251571.7</v>
      </c>
      <c r="R12" s="20">
        <f t="shared" si="10"/>
        <v>766663.94000000006</v>
      </c>
      <c r="S12" s="20">
        <f t="shared" si="5"/>
        <v>42365.540000000037</v>
      </c>
      <c r="T12" s="12"/>
      <c r="U12" s="3">
        <v>534139.56000000006</v>
      </c>
      <c r="V12" s="3">
        <v>232816.38</v>
      </c>
      <c r="W12" s="20">
        <f t="shared" si="11"/>
        <v>766955.94000000006</v>
      </c>
      <c r="X12" s="3">
        <v>164205.75</v>
      </c>
      <c r="Y12" s="3">
        <v>29734.9</v>
      </c>
      <c r="Z12" s="20">
        <f t="shared" si="12"/>
        <v>193940.65</v>
      </c>
      <c r="AB12" s="3">
        <v>541188.63</v>
      </c>
      <c r="AC12" s="3">
        <v>235888.87</v>
      </c>
      <c r="AD12" s="20">
        <f t="shared" si="13"/>
        <v>777077.5</v>
      </c>
      <c r="AE12" s="3">
        <v>164205.75</v>
      </c>
      <c r="AF12" s="3">
        <v>29734.9</v>
      </c>
      <c r="AG12" s="20">
        <f t="shared" si="14"/>
        <v>193940.65</v>
      </c>
      <c r="AI12" s="3">
        <v>30306.560000000001</v>
      </c>
      <c r="AJ12" s="3">
        <v>13209.78</v>
      </c>
      <c r="AK12" s="20">
        <f t="shared" si="16"/>
        <v>43516.340000000004</v>
      </c>
      <c r="AN12" s="15">
        <f t="shared" si="6"/>
        <v>2163049.37</v>
      </c>
      <c r="AO12" s="15">
        <f t="shared" si="7"/>
        <v>915754.75</v>
      </c>
      <c r="AP12" s="1"/>
      <c r="AQ12" s="15">
        <f t="shared" si="8"/>
        <v>1057414.6200000001</v>
      </c>
      <c r="AR12" s="15">
        <f t="shared" si="9"/>
        <v>433839.72</v>
      </c>
      <c r="AS12" s="1" t="str">
        <f>VLOOKUP(B12,'[4]Cost UPL SFY20 Separate'!$B:$B,1,FALSE)</f>
        <v>200435950A</v>
      </c>
    </row>
    <row r="13" spans="1:45">
      <c r="A13" s="16">
        <v>10</v>
      </c>
      <c r="B13" s="7" t="s">
        <v>54</v>
      </c>
      <c r="C13" s="17" t="s">
        <v>55</v>
      </c>
      <c r="D13" s="17">
        <v>1</v>
      </c>
      <c r="E13" s="12"/>
      <c r="F13" s="3">
        <v>46750.47</v>
      </c>
      <c r="G13" s="3">
        <v>113447.29</v>
      </c>
      <c r="H13" s="20">
        <f t="shared" si="0"/>
        <v>160197.76000000001</v>
      </c>
      <c r="I13" s="3">
        <v>45048.75</v>
      </c>
      <c r="J13" s="3">
        <v>124031.84</v>
      </c>
      <c r="K13" s="86">
        <f t="shared" si="1"/>
        <v>169080.59</v>
      </c>
      <c r="L13" s="20">
        <f t="shared" si="2"/>
        <v>8882.8299999999872</v>
      </c>
      <c r="M13" s="12"/>
      <c r="N13" s="36">
        <v>47721.13</v>
      </c>
      <c r="O13" s="36">
        <v>131389.66</v>
      </c>
      <c r="P13" s="36">
        <f t="shared" si="3"/>
        <v>46019.409999999996</v>
      </c>
      <c r="Q13" s="36">
        <f t="shared" si="4"/>
        <v>141974.21000000002</v>
      </c>
      <c r="R13" s="20">
        <f t="shared" si="10"/>
        <v>187993.62000000002</v>
      </c>
      <c r="S13" s="20">
        <f t="shared" si="5"/>
        <v>27795.860000000015</v>
      </c>
      <c r="T13" s="12"/>
      <c r="U13" s="3">
        <v>47721.13</v>
      </c>
      <c r="V13" s="3">
        <v>131389.66</v>
      </c>
      <c r="W13" s="20">
        <f t="shared" si="11"/>
        <v>179110.79</v>
      </c>
      <c r="X13" s="3">
        <v>14670.48</v>
      </c>
      <c r="Y13" s="3">
        <v>16780.86</v>
      </c>
      <c r="Z13" s="20">
        <f t="shared" si="12"/>
        <v>31451.34</v>
      </c>
      <c r="AB13" s="3">
        <v>48350.91</v>
      </c>
      <c r="AC13" s="3">
        <v>133123.60999999999</v>
      </c>
      <c r="AD13" s="20">
        <f t="shared" si="13"/>
        <v>181474.52</v>
      </c>
      <c r="AE13" s="3">
        <v>14670.48</v>
      </c>
      <c r="AF13" s="3">
        <v>16780.86</v>
      </c>
      <c r="AG13" s="20">
        <f t="shared" si="14"/>
        <v>31451.34</v>
      </c>
      <c r="AI13" s="3">
        <v>2707.65</v>
      </c>
      <c r="AJ13" s="3">
        <v>7454.92</v>
      </c>
      <c r="AK13" s="20">
        <f t="shared" si="16"/>
        <v>10162.57</v>
      </c>
      <c r="AN13" s="15">
        <f t="shared" si="6"/>
        <v>193251.29</v>
      </c>
      <c r="AO13" s="15">
        <f t="shared" si="7"/>
        <v>516805.13999999996</v>
      </c>
      <c r="AP13" s="1"/>
      <c r="AQ13" s="15">
        <f t="shared" si="8"/>
        <v>94471.6</v>
      </c>
      <c r="AR13" s="15">
        <f t="shared" si="9"/>
        <v>244836.95</v>
      </c>
      <c r="AS13" s="1" t="str">
        <f>VLOOKUP(B13,'[4]Cost UPL SFY20 Separate'!$B:$B,1,FALSE)</f>
        <v>200044190A</v>
      </c>
    </row>
    <row r="14" spans="1:45">
      <c r="A14" s="16">
        <v>10</v>
      </c>
      <c r="B14" s="7" t="s">
        <v>56</v>
      </c>
      <c r="C14" s="4" t="s">
        <v>57</v>
      </c>
      <c r="D14" s="4">
        <v>1</v>
      </c>
      <c r="E14" s="12"/>
      <c r="F14" s="3">
        <v>8312586.9500000002</v>
      </c>
      <c r="G14" s="3">
        <v>698415.94</v>
      </c>
      <c r="H14" s="20">
        <f t="shared" si="0"/>
        <v>9011002.8900000006</v>
      </c>
      <c r="I14" s="3">
        <v>8010007.1399999997</v>
      </c>
      <c r="J14" s="3">
        <v>763577.61</v>
      </c>
      <c r="K14" s="86">
        <f t="shared" si="1"/>
        <v>8773584.75</v>
      </c>
      <c r="L14" s="20">
        <f t="shared" si="2"/>
        <v>-237418.1400000006</v>
      </c>
      <c r="M14" s="12"/>
      <c r="N14" s="36">
        <v>8485177.0600000005</v>
      </c>
      <c r="O14" s="36">
        <v>808874.59</v>
      </c>
      <c r="P14" s="3">
        <f t="shared" si="3"/>
        <v>8182597.25</v>
      </c>
      <c r="Q14" s="3">
        <f t="shared" si="4"/>
        <v>874036.26</v>
      </c>
      <c r="R14" s="20">
        <f t="shared" si="10"/>
        <v>9056633.5099999998</v>
      </c>
      <c r="S14" s="20">
        <f t="shared" si="5"/>
        <v>45630.61999999918</v>
      </c>
      <c r="T14" s="12"/>
      <c r="U14" s="3">
        <v>8485177.0600000005</v>
      </c>
      <c r="V14" s="3">
        <v>808874.59</v>
      </c>
      <c r="W14" s="20">
        <f t="shared" si="11"/>
        <v>9294051.6500000004</v>
      </c>
      <c r="X14" s="3">
        <v>2608522.19</v>
      </c>
      <c r="Y14" s="3">
        <v>103308.06</v>
      </c>
      <c r="Z14" s="20">
        <f t="shared" si="12"/>
        <v>2711830.25</v>
      </c>
      <c r="AB14" s="3">
        <v>8597156.3599999994</v>
      </c>
      <c r="AC14" s="3">
        <v>819549.34</v>
      </c>
      <c r="AD14" s="20">
        <f t="shared" si="13"/>
        <v>9416705.6999999993</v>
      </c>
      <c r="AE14" s="3">
        <v>2608522.19</v>
      </c>
      <c r="AF14" s="3">
        <v>103308.06</v>
      </c>
      <c r="AG14" s="20">
        <f t="shared" si="14"/>
        <v>2711830.25</v>
      </c>
      <c r="AI14" s="3">
        <v>481440.75</v>
      </c>
      <c r="AJ14" s="3">
        <v>45894.76</v>
      </c>
      <c r="AK14" s="20">
        <f t="shared" si="16"/>
        <v>527335.51</v>
      </c>
      <c r="AN14" s="15">
        <f t="shared" si="6"/>
        <v>34361538.18</v>
      </c>
      <c r="AO14" s="15">
        <f t="shared" si="7"/>
        <v>3181609.2199999993</v>
      </c>
      <c r="AP14" s="1"/>
      <c r="AQ14" s="15">
        <f t="shared" si="8"/>
        <v>16797764.010000002</v>
      </c>
      <c r="AR14" s="15">
        <f t="shared" si="9"/>
        <v>1507290.5299999998</v>
      </c>
      <c r="AS14" s="1" t="str">
        <f>VLOOKUP(B14,'[4]Cost UPL SFY20 Separate'!$B:$B,1,FALSE)</f>
        <v>200044210A</v>
      </c>
    </row>
    <row r="15" spans="1:45">
      <c r="A15" s="16">
        <v>10</v>
      </c>
      <c r="B15" s="7" t="s">
        <v>58</v>
      </c>
      <c r="C15" s="4" t="s">
        <v>59</v>
      </c>
      <c r="D15" s="4">
        <v>1</v>
      </c>
      <c r="E15" s="12"/>
      <c r="F15" s="3">
        <f>9330064.81+F89+F88</f>
        <v>11069587.310000001</v>
      </c>
      <c r="G15" s="3">
        <v>1217170.99</v>
      </c>
      <c r="H15" s="20">
        <f t="shared" si="0"/>
        <v>12286758.300000001</v>
      </c>
      <c r="I15" s="3">
        <f>8990448.61+I89+I88</f>
        <v>10666652.139999999</v>
      </c>
      <c r="J15" s="3">
        <v>1330732.1100000001</v>
      </c>
      <c r="K15" s="86">
        <f t="shared" si="1"/>
        <v>11997384.249999998</v>
      </c>
      <c r="L15" s="20">
        <f t="shared" si="2"/>
        <v>-289374.05000000261</v>
      </c>
      <c r="M15" s="12"/>
      <c r="N15" s="36">
        <f>9523780.3+N89+N88</f>
        <v>11299419.640000001</v>
      </c>
      <c r="O15" s="36">
        <v>1409673.84</v>
      </c>
      <c r="P15" s="3">
        <f t="shared" si="3"/>
        <v>10896484.469999999</v>
      </c>
      <c r="Q15" s="3">
        <f t="shared" si="4"/>
        <v>1523234.9600000002</v>
      </c>
      <c r="R15" s="20">
        <f t="shared" si="10"/>
        <v>12419719.43</v>
      </c>
      <c r="S15" s="20">
        <f t="shared" si="5"/>
        <v>132961.12999999896</v>
      </c>
      <c r="T15" s="12"/>
      <c r="U15" s="3">
        <f>9523780.3+U89+U88</f>
        <v>11299419.640000001</v>
      </c>
      <c r="V15" s="3">
        <v>1409673.84</v>
      </c>
      <c r="W15" s="20">
        <f t="shared" si="11"/>
        <v>12709093.48</v>
      </c>
      <c r="X15" s="3">
        <f>2927810.71+X89+X88</f>
        <v>3473679.65</v>
      </c>
      <c r="Y15" s="3">
        <v>180041.1</v>
      </c>
      <c r="Z15" s="20">
        <f t="shared" si="12"/>
        <v>3653720.75</v>
      </c>
      <c r="AB15" s="3">
        <f>9649466.1+AB89+AB88</f>
        <v>11448538.629999999</v>
      </c>
      <c r="AC15" s="3">
        <v>1428277.38</v>
      </c>
      <c r="AD15" s="20">
        <f t="shared" si="13"/>
        <v>12876816.009999998</v>
      </c>
      <c r="AE15" s="3">
        <f>2927810.71+AE89+AE88</f>
        <v>3473679.65</v>
      </c>
      <c r="AF15" s="3">
        <v>180041.1</v>
      </c>
      <c r="AG15" s="20">
        <f t="shared" si="14"/>
        <v>3653720.75</v>
      </c>
      <c r="AI15" s="3">
        <f>540370.1+AI89+AI88</f>
        <v>641118.15999999992</v>
      </c>
      <c r="AJ15" s="3">
        <v>79983.53</v>
      </c>
      <c r="AK15" s="20">
        <f t="shared" si="16"/>
        <v>721101.69</v>
      </c>
      <c r="AN15" s="15">
        <f t="shared" si="6"/>
        <v>45758083.379999995</v>
      </c>
      <c r="AO15" s="15">
        <f t="shared" si="7"/>
        <v>5544779.5800000001</v>
      </c>
      <c r="AP15" s="1"/>
      <c r="AQ15" s="15">
        <f t="shared" si="8"/>
        <v>22369006.950000003</v>
      </c>
      <c r="AR15" s="15">
        <f t="shared" si="9"/>
        <v>2626844.83</v>
      </c>
      <c r="AS15" s="1" t="str">
        <f>VLOOKUP(B15,'[4]Cost UPL SFY20 Separate'!$B:$B,1,FALSE)</f>
        <v>100806400C</v>
      </c>
    </row>
    <row r="16" spans="1:45">
      <c r="A16" s="16">
        <v>10</v>
      </c>
      <c r="B16" s="7" t="s">
        <v>60</v>
      </c>
      <c r="C16" s="4" t="s">
        <v>61</v>
      </c>
      <c r="D16" s="4">
        <v>1</v>
      </c>
      <c r="E16" s="12"/>
      <c r="F16" s="3">
        <f>673755.1+F81+F80</f>
        <v>1231530.3700000001</v>
      </c>
      <c r="G16" s="3">
        <v>218218.41</v>
      </c>
      <c r="H16" s="20">
        <f t="shared" si="0"/>
        <v>1449748.78</v>
      </c>
      <c r="I16" s="3">
        <f>649230.28+I81+I80</f>
        <v>1186702.4300000002</v>
      </c>
      <c r="J16" s="3">
        <v>238578.02</v>
      </c>
      <c r="K16" s="86">
        <f t="shared" si="1"/>
        <v>1425280.4500000002</v>
      </c>
      <c r="L16" s="20">
        <f t="shared" si="2"/>
        <v>-24468.329999999842</v>
      </c>
      <c r="M16" s="12"/>
      <c r="N16" s="36">
        <f>687743.94+N81+N80</f>
        <v>1257100.02</v>
      </c>
      <c r="O16" s="36">
        <v>252730.95</v>
      </c>
      <c r="P16" s="3">
        <f t="shared" si="3"/>
        <v>1212272.08</v>
      </c>
      <c r="Q16" s="3">
        <f t="shared" si="4"/>
        <v>273090.56</v>
      </c>
      <c r="R16" s="20">
        <f t="shared" si="10"/>
        <v>1485362.6400000001</v>
      </c>
      <c r="S16" s="20">
        <f t="shared" si="5"/>
        <v>35613.860000000102</v>
      </c>
      <c r="T16" s="12"/>
      <c r="U16" s="3">
        <f>687743.94+U80+U81</f>
        <v>1257100.0199999998</v>
      </c>
      <c r="V16" s="3">
        <v>252730.95</v>
      </c>
      <c r="W16" s="20">
        <f t="shared" si="11"/>
        <v>1509830.9699999997</v>
      </c>
      <c r="X16" s="3">
        <f>211426.98+X80+X81</f>
        <v>386459.04000000004</v>
      </c>
      <c r="Y16" s="3">
        <v>32278.36</v>
      </c>
      <c r="Z16" s="20">
        <f t="shared" si="12"/>
        <v>418737.4</v>
      </c>
      <c r="AB16" s="3">
        <f>696820.13+AB80+AB81</f>
        <v>1273690.04</v>
      </c>
      <c r="AC16" s="3">
        <v>256066.26</v>
      </c>
      <c r="AD16" s="20">
        <f t="shared" si="13"/>
        <v>1529756.3</v>
      </c>
      <c r="AE16" s="3">
        <f>211426.98+AE81+AE80</f>
        <v>386459.04000000004</v>
      </c>
      <c r="AF16" s="3">
        <v>32278.36</v>
      </c>
      <c r="AG16" s="20">
        <f t="shared" si="14"/>
        <v>418737.4</v>
      </c>
      <c r="AI16" s="3">
        <f>39021.93+AI80+AI81</f>
        <v>71326.64</v>
      </c>
      <c r="AJ16" s="3">
        <v>14339.71</v>
      </c>
      <c r="AK16" s="20">
        <f t="shared" si="16"/>
        <v>85666.35</v>
      </c>
      <c r="AN16" s="15">
        <f t="shared" si="6"/>
        <v>5090747.09</v>
      </c>
      <c r="AO16" s="15">
        <f t="shared" si="7"/>
        <v>994086.28</v>
      </c>
      <c r="AP16" s="1"/>
      <c r="AQ16" s="15">
        <f t="shared" si="8"/>
        <v>2488630.39</v>
      </c>
      <c r="AR16" s="15">
        <f t="shared" si="9"/>
        <v>470949.36</v>
      </c>
      <c r="AS16" s="1" t="str">
        <f>VLOOKUP(B16,'[4]Cost UPL SFY20 Separate'!$B:$B,1,FALSE)</f>
        <v>100699500A</v>
      </c>
    </row>
    <row r="17" spans="1:45">
      <c r="A17" s="16">
        <v>10</v>
      </c>
      <c r="B17" s="7" t="s">
        <v>62</v>
      </c>
      <c r="C17" s="4" t="s">
        <v>63</v>
      </c>
      <c r="D17" s="4">
        <v>1</v>
      </c>
      <c r="E17" s="12"/>
      <c r="F17" s="3">
        <v>715203.21</v>
      </c>
      <c r="G17" s="3">
        <v>218090.25</v>
      </c>
      <c r="H17" s="20">
        <f t="shared" si="0"/>
        <v>933293.46</v>
      </c>
      <c r="I17" s="3">
        <v>689169.67</v>
      </c>
      <c r="J17" s="3">
        <v>238437.9</v>
      </c>
      <c r="K17" s="86">
        <f t="shared" si="1"/>
        <v>927607.57000000007</v>
      </c>
      <c r="L17" s="20">
        <f t="shared" si="2"/>
        <v>-5685.8899999998976</v>
      </c>
      <c r="M17" s="12"/>
      <c r="N17" s="36">
        <v>730052.61</v>
      </c>
      <c r="O17" s="36">
        <v>252582.52</v>
      </c>
      <c r="P17" s="3">
        <f t="shared" si="3"/>
        <v>704019.07000000007</v>
      </c>
      <c r="Q17" s="3">
        <f t="shared" si="4"/>
        <v>272930.17</v>
      </c>
      <c r="R17" s="20">
        <f t="shared" si="10"/>
        <v>976949.24</v>
      </c>
      <c r="S17" s="20">
        <f t="shared" si="5"/>
        <v>43655.780000000028</v>
      </c>
      <c r="T17" s="12"/>
      <c r="U17" s="3">
        <v>730052.61</v>
      </c>
      <c r="V17" s="3">
        <v>252582.52</v>
      </c>
      <c r="W17" s="20">
        <f t="shared" si="11"/>
        <v>982635.13</v>
      </c>
      <c r="X17" s="3">
        <v>224433.55</v>
      </c>
      <c r="Y17" s="3">
        <v>32259.4</v>
      </c>
      <c r="Z17" s="20">
        <f t="shared" si="12"/>
        <v>256692.94999999998</v>
      </c>
      <c r="AB17" s="3">
        <v>739687.15</v>
      </c>
      <c r="AC17" s="3">
        <v>255915.87</v>
      </c>
      <c r="AD17" s="20">
        <f t="shared" si="13"/>
        <v>995603.02</v>
      </c>
      <c r="AE17" s="3">
        <v>224433.55</v>
      </c>
      <c r="AF17" s="3">
        <v>32259.4</v>
      </c>
      <c r="AG17" s="20">
        <f t="shared" si="14"/>
        <v>256692.94999999998</v>
      </c>
      <c r="AI17" s="3">
        <v>41422.480000000003</v>
      </c>
      <c r="AJ17" s="3">
        <v>14331.29</v>
      </c>
      <c r="AK17" s="20">
        <f t="shared" si="16"/>
        <v>55753.770000000004</v>
      </c>
      <c r="AN17" s="15">
        <f t="shared" si="6"/>
        <v>2956418.0599999996</v>
      </c>
      <c r="AO17" s="15">
        <f t="shared" si="7"/>
        <v>993502.45000000007</v>
      </c>
      <c r="AP17" s="1"/>
      <c r="AQ17" s="15">
        <f t="shared" si="8"/>
        <v>1445255.8199999998</v>
      </c>
      <c r="AR17" s="15">
        <f t="shared" si="9"/>
        <v>470672.77</v>
      </c>
      <c r="AS17" s="1" t="str">
        <f>VLOOKUP(B17,'[4]Cost UPL SFY20 Separate'!$B:$B,1,FALSE)</f>
        <v>100700610A</v>
      </c>
    </row>
    <row r="18" spans="1:45">
      <c r="A18" s="16">
        <v>10</v>
      </c>
      <c r="B18" s="7" t="s">
        <v>64</v>
      </c>
      <c r="C18" s="4" t="s">
        <v>65</v>
      </c>
      <c r="D18" s="4">
        <v>1</v>
      </c>
      <c r="E18" s="12"/>
      <c r="F18" s="3">
        <v>7150.52</v>
      </c>
      <c r="G18" s="3">
        <v>159032</v>
      </c>
      <c r="H18" s="20">
        <f t="shared" si="0"/>
        <v>166182.51999999999</v>
      </c>
      <c r="I18" s="3">
        <v>6890.24</v>
      </c>
      <c r="J18" s="3">
        <v>173869.56</v>
      </c>
      <c r="K18" s="86">
        <f t="shared" si="1"/>
        <v>180759.8</v>
      </c>
      <c r="L18" s="20">
        <f t="shared" si="2"/>
        <v>14577.279999999999</v>
      </c>
      <c r="M18" s="12"/>
      <c r="N18" s="36">
        <v>7298.98</v>
      </c>
      <c r="O18" s="36">
        <v>184183.86</v>
      </c>
      <c r="P18" s="3">
        <f t="shared" si="3"/>
        <v>7038.6999999999989</v>
      </c>
      <c r="Q18" s="3">
        <f t="shared" si="4"/>
        <v>199021.41999999998</v>
      </c>
      <c r="R18" s="20">
        <f t="shared" si="10"/>
        <v>206060.12</v>
      </c>
      <c r="S18" s="20">
        <f t="shared" si="5"/>
        <v>39877.600000000006</v>
      </c>
      <c r="T18" s="12"/>
      <c r="U18" s="3">
        <v>7298.98</v>
      </c>
      <c r="V18" s="3">
        <v>184183.86</v>
      </c>
      <c r="W18" s="20">
        <f t="shared" si="11"/>
        <v>191482.84</v>
      </c>
      <c r="X18" s="3">
        <v>2243.86</v>
      </c>
      <c r="Y18" s="3">
        <v>23523.64</v>
      </c>
      <c r="Z18" s="20">
        <f t="shared" si="12"/>
        <v>25767.5</v>
      </c>
      <c r="AB18" s="3">
        <v>7395.31</v>
      </c>
      <c r="AC18" s="3">
        <v>186614.54</v>
      </c>
      <c r="AD18" s="20">
        <f t="shared" si="13"/>
        <v>194009.85</v>
      </c>
      <c r="AE18" s="3">
        <v>2243.86</v>
      </c>
      <c r="AF18" s="3">
        <v>23523.64</v>
      </c>
      <c r="AG18" s="20">
        <f t="shared" si="14"/>
        <v>25767.5</v>
      </c>
      <c r="AI18" s="3">
        <v>414.14</v>
      </c>
      <c r="AJ18" s="3">
        <v>10450.41</v>
      </c>
      <c r="AK18" s="20">
        <f t="shared" si="16"/>
        <v>10864.55</v>
      </c>
      <c r="AN18" s="15">
        <f t="shared" si="6"/>
        <v>29557.93</v>
      </c>
      <c r="AO18" s="15">
        <f t="shared" si="7"/>
        <v>724464.67</v>
      </c>
      <c r="AP18" s="1"/>
      <c r="AQ18" s="15">
        <f t="shared" si="8"/>
        <v>14449.5</v>
      </c>
      <c r="AR18" s="15">
        <f t="shared" si="9"/>
        <v>343215.86</v>
      </c>
      <c r="AS18" s="1" t="str">
        <f>VLOOKUP(B18,'[4]Cost UPL SFY20 Separate'!$B:$B,1,FALSE)</f>
        <v>200834400A</v>
      </c>
    </row>
    <row r="19" spans="1:45">
      <c r="A19" s="16">
        <v>10</v>
      </c>
      <c r="B19" s="7" t="s">
        <v>66</v>
      </c>
      <c r="C19" s="4" t="s">
        <v>67</v>
      </c>
      <c r="D19" s="4">
        <v>1</v>
      </c>
      <c r="E19" s="12"/>
      <c r="F19" s="3">
        <v>352936.37</v>
      </c>
      <c r="G19" s="3">
        <v>173521.56</v>
      </c>
      <c r="H19" s="20">
        <f t="shared" si="0"/>
        <v>526457.92999999993</v>
      </c>
      <c r="I19" s="3">
        <v>340089.41</v>
      </c>
      <c r="J19" s="3">
        <v>189710.99</v>
      </c>
      <c r="K19" s="86">
        <f t="shared" si="1"/>
        <v>529800.39999999991</v>
      </c>
      <c r="L19" s="20">
        <f t="shared" si="2"/>
        <v>3342.4699999999721</v>
      </c>
      <c r="M19" s="12"/>
      <c r="N19" s="36">
        <v>360264.21</v>
      </c>
      <c r="O19" s="36">
        <v>200965.03</v>
      </c>
      <c r="P19" s="3">
        <f t="shared" si="3"/>
        <v>347417.25</v>
      </c>
      <c r="Q19" s="3">
        <f t="shared" si="4"/>
        <v>217154.46</v>
      </c>
      <c r="R19" s="20">
        <f t="shared" si="10"/>
        <v>564571.71</v>
      </c>
      <c r="S19" s="20">
        <f t="shared" si="5"/>
        <v>38113.780000000028</v>
      </c>
      <c r="T19" s="12"/>
      <c r="U19" s="3">
        <v>360264.21</v>
      </c>
      <c r="V19" s="3">
        <v>200965.03</v>
      </c>
      <c r="W19" s="20">
        <f t="shared" si="11"/>
        <v>561229.24</v>
      </c>
      <c r="X19" s="3">
        <v>110752.81</v>
      </c>
      <c r="Y19" s="3">
        <v>25666.9</v>
      </c>
      <c r="Z19" s="20">
        <f t="shared" si="12"/>
        <v>136419.71</v>
      </c>
      <c r="AB19" s="3">
        <v>365018.63</v>
      </c>
      <c r="AC19" s="3">
        <v>203617.17</v>
      </c>
      <c r="AD19" s="20">
        <f t="shared" si="13"/>
        <v>568635.80000000005</v>
      </c>
      <c r="AE19" s="3">
        <v>110752.81</v>
      </c>
      <c r="AF19" s="3">
        <v>25666.9</v>
      </c>
      <c r="AG19" s="20">
        <f t="shared" si="14"/>
        <v>136419.71</v>
      </c>
      <c r="AI19" s="3">
        <v>20441.04</v>
      </c>
      <c r="AJ19" s="3">
        <v>11402.56</v>
      </c>
      <c r="AK19" s="20">
        <f t="shared" si="16"/>
        <v>31843.599999999999</v>
      </c>
      <c r="AN19" s="15">
        <f t="shared" si="6"/>
        <v>1458924.46</v>
      </c>
      <c r="AO19" s="15">
        <f t="shared" si="7"/>
        <v>790471.35000000009</v>
      </c>
      <c r="AP19" s="1"/>
      <c r="AQ19" s="15">
        <f t="shared" si="8"/>
        <v>713200.58000000007</v>
      </c>
      <c r="AR19" s="15">
        <f t="shared" si="9"/>
        <v>374486.58999999997</v>
      </c>
      <c r="AS19" s="1" t="str">
        <f>VLOOKUP(B19,'[4]Cost UPL SFY20 Separate'!$B:$B,1,FALSE)</f>
        <v>100699700A</v>
      </c>
    </row>
    <row r="20" spans="1:45">
      <c r="A20" s="16">
        <v>10</v>
      </c>
      <c r="B20" s="7" t="s">
        <v>68</v>
      </c>
      <c r="C20" s="4" t="s">
        <v>69</v>
      </c>
      <c r="D20" s="4">
        <v>1</v>
      </c>
      <c r="E20" s="12"/>
      <c r="F20" s="3">
        <v>372566.11</v>
      </c>
      <c r="G20" s="3">
        <v>128588.64</v>
      </c>
      <c r="H20" s="20">
        <f t="shared" si="0"/>
        <v>501154.75</v>
      </c>
      <c r="I20" s="3">
        <v>359004.63</v>
      </c>
      <c r="J20" s="3">
        <v>140585.85999999999</v>
      </c>
      <c r="K20" s="86">
        <f t="shared" si="1"/>
        <v>499590.49</v>
      </c>
      <c r="L20" s="20">
        <f t="shared" si="2"/>
        <v>-1564.2600000000093</v>
      </c>
      <c r="M20" s="12"/>
      <c r="N20" s="36">
        <v>380301.52</v>
      </c>
      <c r="O20" s="36">
        <v>148925.70000000001</v>
      </c>
      <c r="P20" s="3">
        <f t="shared" si="3"/>
        <v>366740.04000000004</v>
      </c>
      <c r="Q20" s="3">
        <f t="shared" si="4"/>
        <v>160922.91999999998</v>
      </c>
      <c r="R20" s="20">
        <f t="shared" si="10"/>
        <v>527662.96</v>
      </c>
      <c r="S20" s="20">
        <f t="shared" si="5"/>
        <v>26508.209999999963</v>
      </c>
      <c r="T20" s="12"/>
      <c r="U20" s="3">
        <v>380301.52</v>
      </c>
      <c r="V20" s="3">
        <v>148925.70000000001</v>
      </c>
      <c r="W20" s="20">
        <f t="shared" si="11"/>
        <v>529227.22</v>
      </c>
      <c r="X20" s="3">
        <v>116912.7</v>
      </c>
      <c r="Y20" s="3">
        <v>19020.53</v>
      </c>
      <c r="Z20" s="20">
        <f t="shared" si="12"/>
        <v>135933.22999999998</v>
      </c>
      <c r="AB20" s="3">
        <v>385320.37</v>
      </c>
      <c r="AC20" s="3">
        <v>150891.07999999999</v>
      </c>
      <c r="AD20" s="20">
        <f t="shared" si="13"/>
        <v>536211.44999999995</v>
      </c>
      <c r="AE20" s="3">
        <v>116912.7</v>
      </c>
      <c r="AF20" s="3">
        <v>19020.53</v>
      </c>
      <c r="AG20" s="20">
        <f t="shared" si="14"/>
        <v>135933.22999999998</v>
      </c>
      <c r="AI20" s="3">
        <v>21577.94</v>
      </c>
      <c r="AJ20" s="3">
        <v>8449.9</v>
      </c>
      <c r="AK20" s="20">
        <f t="shared" si="16"/>
        <v>30027.839999999997</v>
      </c>
      <c r="AN20" s="15">
        <f t="shared" si="6"/>
        <v>1540067.46</v>
      </c>
      <c r="AO20" s="15">
        <f t="shared" si="7"/>
        <v>585781.02</v>
      </c>
      <c r="AP20" s="1"/>
      <c r="AQ20" s="15">
        <f t="shared" si="8"/>
        <v>752867.63</v>
      </c>
      <c r="AR20" s="15">
        <f t="shared" si="9"/>
        <v>277514.34000000003</v>
      </c>
      <c r="AS20" s="1" t="str">
        <f>VLOOKUP(B20,'[4]Cost UPL SFY20 Separate'!$B:$B,1,FALSE)</f>
        <v>200405550A</v>
      </c>
    </row>
    <row r="21" spans="1:45">
      <c r="A21" s="16">
        <v>10</v>
      </c>
      <c r="B21" s="7" t="s">
        <v>70</v>
      </c>
      <c r="C21" s="4" t="s">
        <v>71</v>
      </c>
      <c r="D21" s="4">
        <v>1</v>
      </c>
      <c r="E21" s="12"/>
      <c r="F21" s="3">
        <v>321064.94</v>
      </c>
      <c r="G21" s="3">
        <v>171450.44</v>
      </c>
      <c r="H21" s="20">
        <f t="shared" si="0"/>
        <v>492515.38</v>
      </c>
      <c r="I21" s="3">
        <v>309378.12</v>
      </c>
      <c r="J21" s="3">
        <v>187446.63</v>
      </c>
      <c r="K21" s="86">
        <f t="shared" si="1"/>
        <v>496824.75</v>
      </c>
      <c r="L21" s="20">
        <f t="shared" si="2"/>
        <v>4309.3699999999953</v>
      </c>
      <c r="M21" s="12"/>
      <c r="N21" s="36">
        <v>327731.06</v>
      </c>
      <c r="O21" s="36">
        <v>198566.35</v>
      </c>
      <c r="P21" s="3">
        <f t="shared" si="3"/>
        <v>316044.24</v>
      </c>
      <c r="Q21" s="3">
        <f t="shared" si="4"/>
        <v>214562.54</v>
      </c>
      <c r="R21" s="20">
        <f t="shared" si="10"/>
        <v>530606.78</v>
      </c>
      <c r="S21" s="20">
        <f t="shared" si="5"/>
        <v>38091.400000000023</v>
      </c>
      <c r="T21" s="12"/>
      <c r="U21" s="3">
        <v>327731.06</v>
      </c>
      <c r="V21" s="3">
        <v>198566.35</v>
      </c>
      <c r="W21" s="20">
        <f t="shared" si="11"/>
        <v>526297.41</v>
      </c>
      <c r="X21" s="3">
        <v>100751.43</v>
      </c>
      <c r="Y21" s="3">
        <v>25360.55</v>
      </c>
      <c r="Z21" s="20">
        <f t="shared" si="12"/>
        <v>126111.98</v>
      </c>
      <c r="AB21" s="3">
        <v>332056.14</v>
      </c>
      <c r="AC21" s="3">
        <v>201186.83</v>
      </c>
      <c r="AD21" s="20">
        <f t="shared" si="13"/>
        <v>533242.97</v>
      </c>
      <c r="AE21" s="3">
        <v>100751.43</v>
      </c>
      <c r="AF21" s="3">
        <v>25360.55</v>
      </c>
      <c r="AG21" s="20">
        <f t="shared" si="14"/>
        <v>126111.98</v>
      </c>
      <c r="AI21" s="3">
        <v>18595.14</v>
      </c>
      <c r="AJ21" s="3">
        <v>11266.46</v>
      </c>
      <c r="AK21" s="20">
        <f t="shared" si="16"/>
        <v>29861.599999999999</v>
      </c>
      <c r="AN21" s="15">
        <f t="shared" si="6"/>
        <v>1327178.3400000001</v>
      </c>
      <c r="AO21" s="15">
        <f t="shared" si="7"/>
        <v>781036.42999999993</v>
      </c>
      <c r="AP21" s="1"/>
      <c r="AQ21" s="15">
        <f t="shared" si="8"/>
        <v>648796</v>
      </c>
      <c r="AR21" s="15">
        <f t="shared" si="9"/>
        <v>370016.79000000004</v>
      </c>
      <c r="AS21" s="1" t="str">
        <f>VLOOKUP(B21,'[4]Cost UPL SFY20 Separate'!$B:$B,1,FALSE)</f>
        <v>100699440A</v>
      </c>
    </row>
    <row r="22" spans="1:45">
      <c r="A22" s="16">
        <v>10</v>
      </c>
      <c r="B22" s="7" t="s">
        <v>72</v>
      </c>
      <c r="C22" s="4" t="s">
        <v>73</v>
      </c>
      <c r="D22" s="4">
        <v>1</v>
      </c>
      <c r="E22" s="12"/>
      <c r="F22" s="3">
        <v>2922493.1</v>
      </c>
      <c r="G22" s="3">
        <v>685168.17</v>
      </c>
      <c r="H22" s="20">
        <f t="shared" si="0"/>
        <v>3607661.27</v>
      </c>
      <c r="I22" s="3">
        <v>2816113.77</v>
      </c>
      <c r="J22" s="3">
        <v>749093.83</v>
      </c>
      <c r="K22" s="86">
        <f t="shared" si="1"/>
        <v>3565207.6</v>
      </c>
      <c r="L22" s="20">
        <f t="shared" si="2"/>
        <v>-42453.669999999925</v>
      </c>
      <c r="M22" s="12"/>
      <c r="N22" s="36">
        <v>2983171.36</v>
      </c>
      <c r="O22" s="36">
        <v>793531.6</v>
      </c>
      <c r="P22" s="3">
        <f t="shared" si="3"/>
        <v>2876792.03</v>
      </c>
      <c r="Q22" s="3">
        <f t="shared" si="4"/>
        <v>857457.25999999989</v>
      </c>
      <c r="R22" s="20">
        <f t="shared" si="10"/>
        <v>3734249.2899999996</v>
      </c>
      <c r="S22" s="20">
        <f t="shared" si="5"/>
        <v>126588.01999999955</v>
      </c>
      <c r="T22" s="12"/>
      <c r="U22" s="3">
        <v>2983171.36</v>
      </c>
      <c r="V22" s="3">
        <v>793531.6</v>
      </c>
      <c r="W22" s="20">
        <f t="shared" si="11"/>
        <v>3776702.96</v>
      </c>
      <c r="X22" s="3">
        <v>917089.73</v>
      </c>
      <c r="Y22" s="3">
        <v>101348.48</v>
      </c>
      <c r="Z22" s="20">
        <f t="shared" si="12"/>
        <v>1018438.21</v>
      </c>
      <c r="AB22" s="3">
        <v>3022540.42</v>
      </c>
      <c r="AC22" s="3">
        <v>804003.87</v>
      </c>
      <c r="AD22" s="20">
        <f t="shared" si="13"/>
        <v>3826544.29</v>
      </c>
      <c r="AE22" s="3">
        <v>917089.73</v>
      </c>
      <c r="AF22" s="3">
        <v>101348.48</v>
      </c>
      <c r="AG22" s="20">
        <f t="shared" si="14"/>
        <v>1018438.21</v>
      </c>
      <c r="AI22" s="3">
        <v>169262.26</v>
      </c>
      <c r="AJ22" s="3">
        <v>45024.22</v>
      </c>
      <c r="AK22" s="20">
        <f t="shared" si="16"/>
        <v>214286.48</v>
      </c>
      <c r="AN22" s="15">
        <f t="shared" si="6"/>
        <v>12080638.5</v>
      </c>
      <c r="AO22" s="15">
        <f t="shared" si="7"/>
        <v>3121259.4600000004</v>
      </c>
      <c r="AP22" s="1"/>
      <c r="AQ22" s="15">
        <f t="shared" si="8"/>
        <v>5905664.46</v>
      </c>
      <c r="AR22" s="15">
        <f t="shared" si="9"/>
        <v>1478699.77</v>
      </c>
      <c r="AS22" s="1" t="str">
        <f>VLOOKUP(B22,'[4]Cost UPL SFY20 Separate'!$B:$B,1,FALSE)</f>
        <v>100700200A</v>
      </c>
    </row>
    <row r="23" spans="1:45">
      <c r="A23" s="16">
        <v>10</v>
      </c>
      <c r="B23" s="39" t="s">
        <v>74</v>
      </c>
      <c r="C23" s="4" t="s">
        <v>75</v>
      </c>
      <c r="D23" s="4">
        <v>1</v>
      </c>
      <c r="E23" s="12"/>
      <c r="F23" s="3">
        <v>669129.28</v>
      </c>
      <c r="G23" s="3">
        <v>261412.08</v>
      </c>
      <c r="H23" s="20">
        <f t="shared" si="0"/>
        <v>930541.36</v>
      </c>
      <c r="I23" s="3">
        <v>644772.84</v>
      </c>
      <c r="J23" s="3">
        <v>285801.62</v>
      </c>
      <c r="K23" s="86">
        <f t="shared" si="1"/>
        <v>930574.46</v>
      </c>
      <c r="L23" s="20">
        <f t="shared" si="2"/>
        <v>33.099999999976717</v>
      </c>
      <c r="M23" s="12"/>
      <c r="N23" s="36">
        <v>683022.08</v>
      </c>
      <c r="O23" s="36">
        <v>302755.96000000002</v>
      </c>
      <c r="P23" s="3">
        <f t="shared" si="3"/>
        <v>658665.6399999999</v>
      </c>
      <c r="Q23" s="3">
        <f t="shared" si="4"/>
        <v>327145.5</v>
      </c>
      <c r="R23" s="20">
        <f t="shared" si="10"/>
        <v>985811.1399999999</v>
      </c>
      <c r="S23" s="20">
        <f t="shared" si="5"/>
        <v>55269.779999999912</v>
      </c>
      <c r="T23" s="12"/>
      <c r="U23" s="3">
        <v>683022.08</v>
      </c>
      <c r="V23" s="3">
        <v>302755.96000000002</v>
      </c>
      <c r="W23" s="20">
        <f t="shared" si="11"/>
        <v>985778.04</v>
      </c>
      <c r="X23" s="3">
        <v>209975.38</v>
      </c>
      <c r="Y23" s="3">
        <v>38667.47</v>
      </c>
      <c r="Z23" s="20">
        <f t="shared" si="12"/>
        <v>248642.85</v>
      </c>
      <c r="AB23" s="3">
        <v>692035.95</v>
      </c>
      <c r="AC23" s="3">
        <v>306751.44</v>
      </c>
      <c r="AD23" s="20">
        <f t="shared" si="13"/>
        <v>998787.3899999999</v>
      </c>
      <c r="AE23" s="3">
        <v>209975.38</v>
      </c>
      <c r="AF23" s="3">
        <v>38667.47</v>
      </c>
      <c r="AG23" s="20">
        <f t="shared" si="14"/>
        <v>248642.85</v>
      </c>
      <c r="AI23" s="3">
        <v>38754.01</v>
      </c>
      <c r="AJ23" s="3">
        <v>17178.080000000002</v>
      </c>
      <c r="AK23" s="20">
        <f t="shared" si="16"/>
        <v>55932.090000000004</v>
      </c>
      <c r="AN23" s="15">
        <f t="shared" si="6"/>
        <v>2765963.3999999994</v>
      </c>
      <c r="AO23" s="15">
        <f t="shared" si="7"/>
        <v>1190853.52</v>
      </c>
      <c r="AP23" s="1"/>
      <c r="AQ23" s="15">
        <f t="shared" si="8"/>
        <v>1352151.3599999999</v>
      </c>
      <c r="AR23" s="15">
        <f t="shared" si="9"/>
        <v>564168.04</v>
      </c>
      <c r="AS23" s="1" t="str">
        <f>VLOOKUP(B23,'[4]Cost UPL SFY20 Separate'!$B:$B,1,FALSE)</f>
        <v>100699490A</v>
      </c>
    </row>
    <row r="24" spans="1:45">
      <c r="A24" s="16">
        <v>10</v>
      </c>
      <c r="B24" s="7" t="s">
        <v>76</v>
      </c>
      <c r="C24" s="4" t="s">
        <v>77</v>
      </c>
      <c r="D24" s="4">
        <v>1</v>
      </c>
      <c r="E24" s="12"/>
      <c r="F24" s="3">
        <v>583365.01</v>
      </c>
      <c r="G24" s="3">
        <v>194460.03</v>
      </c>
      <c r="H24" s="20">
        <f t="shared" si="0"/>
        <v>777825.04</v>
      </c>
      <c r="I24" s="3">
        <v>562130.41</v>
      </c>
      <c r="J24" s="3">
        <v>212603</v>
      </c>
      <c r="K24" s="86">
        <f t="shared" si="1"/>
        <v>774733.41</v>
      </c>
      <c r="L24" s="20">
        <f t="shared" si="2"/>
        <v>-3091.6300000000047</v>
      </c>
      <c r="M24" s="12"/>
      <c r="N24" s="36">
        <v>595477.13</v>
      </c>
      <c r="O24" s="36">
        <v>225215.04</v>
      </c>
      <c r="P24" s="3">
        <f t="shared" si="3"/>
        <v>574242.53</v>
      </c>
      <c r="Q24" s="3">
        <f t="shared" si="4"/>
        <v>243358.01</v>
      </c>
      <c r="R24" s="20">
        <f t="shared" si="10"/>
        <v>817600.54</v>
      </c>
      <c r="S24" s="20">
        <f t="shared" si="5"/>
        <v>39775.5</v>
      </c>
      <c r="T24" s="12"/>
      <c r="U24" s="3">
        <v>595477.13</v>
      </c>
      <c r="V24" s="3">
        <v>225215.04</v>
      </c>
      <c r="W24" s="20">
        <f t="shared" si="11"/>
        <v>820692.17</v>
      </c>
      <c r="X24" s="3">
        <v>183062.22</v>
      </c>
      <c r="Y24" s="3">
        <v>28764.080000000002</v>
      </c>
      <c r="Z24" s="20">
        <f t="shared" si="12"/>
        <v>211826.3</v>
      </c>
      <c r="AB24" s="3">
        <v>603335.67000000004</v>
      </c>
      <c r="AC24" s="3">
        <v>228187.22</v>
      </c>
      <c r="AD24" s="20">
        <f t="shared" si="13"/>
        <v>831522.89</v>
      </c>
      <c r="AE24" s="3">
        <v>183062.22</v>
      </c>
      <c r="AF24" s="3">
        <v>28764.080000000002</v>
      </c>
      <c r="AG24" s="20">
        <f t="shared" si="14"/>
        <v>211826.3</v>
      </c>
      <c r="AI24" s="3">
        <v>33786.800000000003</v>
      </c>
      <c r="AJ24" s="3">
        <v>12778.48</v>
      </c>
      <c r="AK24" s="20">
        <f t="shared" si="16"/>
        <v>46565.279999999999</v>
      </c>
      <c r="AN24" s="15">
        <f t="shared" si="6"/>
        <v>2411441.7399999998</v>
      </c>
      <c r="AO24" s="15">
        <f t="shared" si="7"/>
        <v>885855.80999999994</v>
      </c>
      <c r="AP24" s="1"/>
      <c r="AQ24" s="15">
        <f t="shared" si="8"/>
        <v>1178842.1400000001</v>
      </c>
      <c r="AR24" s="15">
        <f t="shared" si="9"/>
        <v>419675.07</v>
      </c>
      <c r="AS24" s="1" t="str">
        <f>VLOOKUP(B24,'[4]Cost UPL SFY20 Separate'!$B:$B,1,FALSE)</f>
        <v>100699420A</v>
      </c>
    </row>
    <row r="25" spans="1:45">
      <c r="A25" s="16">
        <v>634</v>
      </c>
      <c r="B25" s="7" t="s">
        <v>78</v>
      </c>
      <c r="C25" s="4" t="s">
        <v>79</v>
      </c>
      <c r="D25" s="4">
        <v>1</v>
      </c>
      <c r="E25" s="12"/>
      <c r="F25" s="3">
        <v>59611.4</v>
      </c>
      <c r="G25" s="3">
        <v>0</v>
      </c>
      <c r="H25" s="20">
        <f t="shared" si="0"/>
        <v>59611.4</v>
      </c>
      <c r="I25" s="3">
        <v>57441.54</v>
      </c>
      <c r="J25" s="3">
        <v>0</v>
      </c>
      <c r="K25" s="86">
        <f t="shared" si="1"/>
        <v>57441.54</v>
      </c>
      <c r="L25" s="20">
        <f t="shared" si="2"/>
        <v>-2169.8600000000006</v>
      </c>
      <c r="M25" s="12"/>
      <c r="N25" s="36">
        <v>60849.09</v>
      </c>
      <c r="O25" s="36">
        <v>0</v>
      </c>
      <c r="P25" s="3">
        <f t="shared" si="3"/>
        <v>58679.229999999996</v>
      </c>
      <c r="Q25" s="3">
        <f t="shared" si="4"/>
        <v>0</v>
      </c>
      <c r="R25" s="20">
        <f t="shared" si="10"/>
        <v>58679.229999999996</v>
      </c>
      <c r="S25" s="20">
        <f t="shared" si="5"/>
        <v>-932.17000000000553</v>
      </c>
      <c r="T25" s="12"/>
      <c r="U25" s="3">
        <v>60849.09</v>
      </c>
      <c r="V25" s="3">
        <v>0</v>
      </c>
      <c r="W25" s="20">
        <f t="shared" si="11"/>
        <v>60849.09</v>
      </c>
      <c r="X25" s="3">
        <v>18706.29</v>
      </c>
      <c r="Y25" s="3">
        <v>0</v>
      </c>
      <c r="Z25" s="20">
        <f t="shared" si="12"/>
        <v>18706.29</v>
      </c>
      <c r="AB25" s="3">
        <v>61652.11</v>
      </c>
      <c r="AC25" s="3">
        <v>0</v>
      </c>
      <c r="AD25" s="20">
        <f t="shared" si="13"/>
        <v>61652.11</v>
      </c>
      <c r="AE25" s="3">
        <v>18706.29</v>
      </c>
      <c r="AF25" s="3">
        <v>0</v>
      </c>
      <c r="AG25" s="20">
        <f t="shared" si="14"/>
        <v>18706.29</v>
      </c>
      <c r="AI25" s="3">
        <v>3452.52</v>
      </c>
      <c r="AJ25" s="3">
        <v>0</v>
      </c>
      <c r="AK25" s="20">
        <f t="shared" si="16"/>
        <v>3452.52</v>
      </c>
      <c r="AN25" s="15">
        <f t="shared" si="6"/>
        <v>246414.21</v>
      </c>
      <c r="AO25" s="15">
        <f t="shared" si="7"/>
        <v>0</v>
      </c>
      <c r="AP25" s="1"/>
      <c r="AQ25" s="15">
        <f t="shared" si="8"/>
        <v>120460.48999999999</v>
      </c>
      <c r="AR25" s="15">
        <f t="shared" si="9"/>
        <v>0</v>
      </c>
      <c r="AS25" s="1" t="str">
        <f>VLOOKUP(B25,'[4]Cost UPL SFY20 Separate'!$B:$B,1,FALSE)</f>
        <v>100700380P</v>
      </c>
    </row>
    <row r="26" spans="1:45">
      <c r="A26" s="16">
        <v>10</v>
      </c>
      <c r="B26" s="7" t="s">
        <v>80</v>
      </c>
      <c r="C26" s="4" t="s">
        <v>81</v>
      </c>
      <c r="D26" s="4">
        <v>1</v>
      </c>
      <c r="E26" s="12"/>
      <c r="F26" s="3">
        <v>74791.39</v>
      </c>
      <c r="G26" s="3">
        <v>126102.87</v>
      </c>
      <c r="H26" s="20">
        <f t="shared" si="0"/>
        <v>200894.26</v>
      </c>
      <c r="I26" s="3">
        <v>72068.97</v>
      </c>
      <c r="J26" s="3">
        <v>137868.17000000001</v>
      </c>
      <c r="K26" s="86">
        <f t="shared" si="1"/>
        <v>209937.14</v>
      </c>
      <c r="L26" s="20">
        <f t="shared" si="2"/>
        <v>9042.8800000000047</v>
      </c>
      <c r="M26" s="12"/>
      <c r="N26" s="36">
        <v>76344.25</v>
      </c>
      <c r="O26" s="36">
        <v>146046.79</v>
      </c>
      <c r="P26" s="3">
        <f t="shared" si="3"/>
        <v>73621.83</v>
      </c>
      <c r="Q26" s="3">
        <f t="shared" si="4"/>
        <v>157812.09000000003</v>
      </c>
      <c r="R26" s="20">
        <f t="shared" si="10"/>
        <v>231433.92000000004</v>
      </c>
      <c r="S26" s="20">
        <f t="shared" si="5"/>
        <v>30539.660000000033</v>
      </c>
      <c r="T26" s="12"/>
      <c r="U26" s="3">
        <v>76344.25</v>
      </c>
      <c r="V26" s="3">
        <v>146046.79</v>
      </c>
      <c r="W26" s="20">
        <f t="shared" si="11"/>
        <v>222391.04000000001</v>
      </c>
      <c r="X26" s="3">
        <v>23469.83</v>
      </c>
      <c r="Y26" s="3">
        <v>18652.84</v>
      </c>
      <c r="Z26" s="20">
        <f t="shared" si="12"/>
        <v>42122.67</v>
      </c>
      <c r="AB26" s="3">
        <v>77351.77</v>
      </c>
      <c r="AC26" s="3">
        <v>147974.17000000001</v>
      </c>
      <c r="AD26" s="20">
        <f t="shared" si="13"/>
        <v>225325.94</v>
      </c>
      <c r="AE26" s="3">
        <v>23469.83</v>
      </c>
      <c r="AF26" s="3">
        <v>18652.84</v>
      </c>
      <c r="AG26" s="20">
        <f t="shared" si="14"/>
        <v>42122.67</v>
      </c>
      <c r="AI26" s="3">
        <v>4331.7</v>
      </c>
      <c r="AJ26" s="3">
        <v>8286.5499999999993</v>
      </c>
      <c r="AK26" s="20">
        <f t="shared" si="16"/>
        <v>12618.25</v>
      </c>
      <c r="AN26" s="15">
        <f t="shared" si="6"/>
        <v>309163.36000000004</v>
      </c>
      <c r="AO26" s="15">
        <f t="shared" si="7"/>
        <v>574457.17000000016</v>
      </c>
      <c r="AP26" s="1"/>
      <c r="AQ26" s="15">
        <f t="shared" si="8"/>
        <v>151135.64000000001</v>
      </c>
      <c r="AR26" s="15">
        <f t="shared" si="9"/>
        <v>272149.66000000003</v>
      </c>
      <c r="AS26" s="1" t="str">
        <f>VLOOKUP(B26,'[4]Cost UPL SFY20 Separate'!$B:$B,1,FALSE)</f>
        <v>200735850A</v>
      </c>
    </row>
    <row r="27" spans="1:45">
      <c r="A27" s="16">
        <v>10</v>
      </c>
      <c r="B27" s="7" t="s">
        <v>82</v>
      </c>
      <c r="C27" s="4" t="s">
        <v>83</v>
      </c>
      <c r="D27" s="4">
        <v>1</v>
      </c>
      <c r="E27" s="12"/>
      <c r="F27" s="3">
        <v>188138.86</v>
      </c>
      <c r="G27" s="3">
        <v>78017.27</v>
      </c>
      <c r="H27" s="20">
        <f t="shared" si="0"/>
        <v>266156.13</v>
      </c>
      <c r="I27" s="3">
        <v>181290.56</v>
      </c>
      <c r="J27" s="3">
        <v>85296.22</v>
      </c>
      <c r="K27" s="86">
        <f t="shared" si="1"/>
        <v>266586.78000000003</v>
      </c>
      <c r="L27" s="20">
        <f t="shared" si="2"/>
        <v>430.65000000002328</v>
      </c>
      <c r="M27" s="12"/>
      <c r="N27" s="36">
        <v>192045.09</v>
      </c>
      <c r="O27" s="36">
        <v>90356.17</v>
      </c>
      <c r="P27" s="3">
        <f t="shared" si="3"/>
        <v>185196.79</v>
      </c>
      <c r="Q27" s="3">
        <f t="shared" si="4"/>
        <v>97635.12</v>
      </c>
      <c r="R27" s="20">
        <f t="shared" si="10"/>
        <v>282831.91000000003</v>
      </c>
      <c r="S27" s="20">
        <f t="shared" si="5"/>
        <v>16675.780000000028</v>
      </c>
      <c r="T27" s="12"/>
      <c r="U27" s="3">
        <v>192045.09</v>
      </c>
      <c r="V27" s="3">
        <v>90356.17</v>
      </c>
      <c r="W27" s="20">
        <f t="shared" si="11"/>
        <v>282401.26</v>
      </c>
      <c r="X27" s="3">
        <v>59038.71</v>
      </c>
      <c r="Y27" s="3">
        <v>11540.13</v>
      </c>
      <c r="Z27" s="20">
        <f t="shared" si="12"/>
        <v>70578.84</v>
      </c>
      <c r="AB27" s="3">
        <v>194579.52</v>
      </c>
      <c r="AC27" s="3">
        <v>91548.6</v>
      </c>
      <c r="AD27" s="20">
        <f t="shared" si="13"/>
        <v>286128.12</v>
      </c>
      <c r="AE27" s="3">
        <v>59038.71</v>
      </c>
      <c r="AF27" s="3">
        <v>11540.13</v>
      </c>
      <c r="AG27" s="20">
        <f t="shared" si="14"/>
        <v>70578.84</v>
      </c>
      <c r="AI27" s="3">
        <v>10896.45</v>
      </c>
      <c r="AJ27" s="3">
        <v>5126.72</v>
      </c>
      <c r="AK27" s="20">
        <f t="shared" si="16"/>
        <v>16023.170000000002</v>
      </c>
      <c r="AN27" s="15">
        <f t="shared" si="6"/>
        <v>777705.00999999989</v>
      </c>
      <c r="AO27" s="15">
        <f t="shared" si="7"/>
        <v>355404.92999999993</v>
      </c>
      <c r="AP27" s="1"/>
      <c r="AQ27" s="15">
        <f t="shared" si="8"/>
        <v>380183.94999999995</v>
      </c>
      <c r="AR27" s="15">
        <f t="shared" si="9"/>
        <v>168373.44</v>
      </c>
      <c r="AS27" s="1" t="str">
        <f>VLOOKUP(B27,'[4]Cost UPL SFY20 Separate'!$B:$B,1,FALSE)</f>
        <v>100700030A</v>
      </c>
    </row>
    <row r="28" spans="1:45">
      <c r="A28" s="16">
        <v>10</v>
      </c>
      <c r="B28" s="7" t="s">
        <v>84</v>
      </c>
      <c r="C28" s="4" t="s">
        <v>85</v>
      </c>
      <c r="D28" s="4">
        <v>1</v>
      </c>
      <c r="E28" s="12"/>
      <c r="F28" s="3">
        <v>3200316.74</v>
      </c>
      <c r="G28" s="3">
        <v>666365.52</v>
      </c>
      <c r="H28" s="20">
        <f t="shared" si="0"/>
        <v>3866682.2600000002</v>
      </c>
      <c r="I28" s="3">
        <v>3083824.58</v>
      </c>
      <c r="J28" s="3">
        <v>728536.91</v>
      </c>
      <c r="K28" s="86">
        <f t="shared" si="1"/>
        <v>3812361.49</v>
      </c>
      <c r="L28" s="20">
        <f t="shared" si="2"/>
        <v>-54320.770000000019</v>
      </c>
      <c r="M28" s="12"/>
      <c r="N28" s="36">
        <v>3266763.32</v>
      </c>
      <c r="O28" s="36">
        <v>771755.2</v>
      </c>
      <c r="P28" s="3">
        <f t="shared" si="3"/>
        <v>3150271.1599999997</v>
      </c>
      <c r="Q28" s="3">
        <f t="shared" si="4"/>
        <v>833926.59</v>
      </c>
      <c r="R28" s="20">
        <f t="shared" si="10"/>
        <v>3984197.7499999995</v>
      </c>
      <c r="S28" s="20">
        <f t="shared" si="5"/>
        <v>117515.48999999929</v>
      </c>
      <c r="T28" s="12"/>
      <c r="U28" s="3">
        <v>3266763.32</v>
      </c>
      <c r="V28" s="3">
        <v>771755.2</v>
      </c>
      <c r="W28" s="20">
        <f t="shared" si="11"/>
        <v>4038518.5199999996</v>
      </c>
      <c r="X28" s="3">
        <v>1004271.87</v>
      </c>
      <c r="Y28" s="3">
        <v>98567.24</v>
      </c>
      <c r="Z28" s="20">
        <f t="shared" si="12"/>
        <v>1102839.1100000001</v>
      </c>
      <c r="AB28" s="3">
        <v>3309874.96</v>
      </c>
      <c r="AC28" s="3">
        <v>781940.09</v>
      </c>
      <c r="AD28" s="20">
        <f t="shared" si="13"/>
        <v>4091815.05</v>
      </c>
      <c r="AE28" s="3">
        <v>1004271.87</v>
      </c>
      <c r="AF28" s="3">
        <v>98567.24</v>
      </c>
      <c r="AG28" s="20">
        <f t="shared" si="14"/>
        <v>1102839.1100000001</v>
      </c>
      <c r="AI28" s="3">
        <v>185353</v>
      </c>
      <c r="AJ28" s="3">
        <v>43788.65</v>
      </c>
      <c r="AK28" s="20">
        <f t="shared" si="16"/>
        <v>229141.65</v>
      </c>
      <c r="AN28" s="15">
        <f t="shared" si="6"/>
        <v>13229071.34</v>
      </c>
      <c r="AO28" s="15">
        <f t="shared" si="7"/>
        <v>3035604.6599999997</v>
      </c>
      <c r="AP28" s="1"/>
      <c r="AQ28" s="15">
        <f t="shared" si="8"/>
        <v>6467080.0600000005</v>
      </c>
      <c r="AR28" s="15">
        <f t="shared" si="9"/>
        <v>1438120.72</v>
      </c>
      <c r="AS28" s="1" t="str">
        <f>VLOOKUP(B28,'[4]Cost UPL SFY20 Separate'!$B:$B,1,FALSE)</f>
        <v>100699390A</v>
      </c>
    </row>
    <row r="29" spans="1:45">
      <c r="A29" s="16">
        <v>10</v>
      </c>
      <c r="B29" s="7" t="s">
        <v>86</v>
      </c>
      <c r="C29" s="4" t="s">
        <v>87</v>
      </c>
      <c r="D29" s="4">
        <v>1</v>
      </c>
      <c r="E29" s="12"/>
      <c r="F29" s="3">
        <v>861325.65</v>
      </c>
      <c r="G29" s="3">
        <v>297147.89</v>
      </c>
      <c r="H29" s="20">
        <f t="shared" si="0"/>
        <v>1158473.54</v>
      </c>
      <c r="I29" s="3">
        <v>829973.23</v>
      </c>
      <c r="J29" s="3">
        <v>324871.56</v>
      </c>
      <c r="K29" s="86">
        <f t="shared" si="1"/>
        <v>1154844.79</v>
      </c>
      <c r="L29" s="20">
        <f t="shared" si="2"/>
        <v>-3628.75</v>
      </c>
      <c r="M29" s="12"/>
      <c r="N29" s="36">
        <v>879208.93</v>
      </c>
      <c r="O29" s="36">
        <v>344143.6</v>
      </c>
      <c r="P29" s="3">
        <f t="shared" si="3"/>
        <v>847856.51</v>
      </c>
      <c r="Q29" s="3">
        <f t="shared" si="4"/>
        <v>371867.26999999996</v>
      </c>
      <c r="R29" s="20">
        <f t="shared" si="10"/>
        <v>1219723.78</v>
      </c>
      <c r="S29" s="20">
        <f t="shared" si="5"/>
        <v>61250.239999999991</v>
      </c>
      <c r="T29" s="12"/>
      <c r="U29" s="3">
        <v>879208.93</v>
      </c>
      <c r="V29" s="3">
        <v>344143.6</v>
      </c>
      <c r="W29" s="20">
        <f t="shared" si="11"/>
        <v>1223352.53</v>
      </c>
      <c r="X29" s="3">
        <v>270287.34999999998</v>
      </c>
      <c r="Y29" s="3">
        <v>43953.42</v>
      </c>
      <c r="Z29" s="20">
        <f t="shared" si="12"/>
        <v>314240.76999999996</v>
      </c>
      <c r="AB29" s="3">
        <v>890811.89</v>
      </c>
      <c r="AC29" s="3">
        <v>348685.28</v>
      </c>
      <c r="AD29" s="20">
        <f t="shared" si="13"/>
        <v>1239497.17</v>
      </c>
      <c r="AE29" s="3">
        <v>270287.34999999998</v>
      </c>
      <c r="AF29" s="3">
        <v>43953.42</v>
      </c>
      <c r="AG29" s="20">
        <f t="shared" si="14"/>
        <v>314240.76999999996</v>
      </c>
      <c r="AI29" s="3">
        <v>49885.47</v>
      </c>
      <c r="AJ29" s="3">
        <v>19526.38</v>
      </c>
      <c r="AK29" s="20">
        <f t="shared" si="16"/>
        <v>69411.850000000006</v>
      </c>
      <c r="AN29" s="15">
        <f t="shared" si="6"/>
        <v>3560440.8700000006</v>
      </c>
      <c r="AO29" s="15">
        <f t="shared" si="7"/>
        <v>1353646.75</v>
      </c>
      <c r="AP29" s="1"/>
      <c r="AQ29" s="15"/>
      <c r="AR29" s="15"/>
      <c r="AS29" s="1"/>
    </row>
    <row r="30" spans="1:45">
      <c r="A30" s="16">
        <v>10</v>
      </c>
      <c r="B30" s="7" t="s">
        <v>88</v>
      </c>
      <c r="C30" s="4" t="s">
        <v>89</v>
      </c>
      <c r="D30" s="4">
        <v>1</v>
      </c>
      <c r="E30" s="12"/>
      <c r="F30" s="3">
        <v>1201917.57</v>
      </c>
      <c r="G30" s="3">
        <v>418426.94</v>
      </c>
      <c r="H30" s="20">
        <f t="shared" si="0"/>
        <v>1620344.51</v>
      </c>
      <c r="I30" s="3">
        <v>1158167.53</v>
      </c>
      <c r="J30" s="3">
        <v>457465.85</v>
      </c>
      <c r="K30" s="86">
        <f t="shared" si="1"/>
        <v>1615633.38</v>
      </c>
      <c r="L30" s="20">
        <f t="shared" si="2"/>
        <v>-4711.1300000001211</v>
      </c>
      <c r="M30" s="12"/>
      <c r="N30" s="36">
        <v>1226872.3799999999</v>
      </c>
      <c r="O30" s="36">
        <v>484603.66</v>
      </c>
      <c r="P30" s="3">
        <f t="shared" si="3"/>
        <v>1183122.3399999999</v>
      </c>
      <c r="Q30" s="3">
        <f t="shared" si="4"/>
        <v>523642.56999999995</v>
      </c>
      <c r="R30" s="20">
        <f t="shared" si="10"/>
        <v>1706764.9099999997</v>
      </c>
      <c r="S30" s="20">
        <f t="shared" si="5"/>
        <v>86420.399999999674</v>
      </c>
      <c r="T30" s="12"/>
      <c r="U30" s="3">
        <v>1226872.3799999999</v>
      </c>
      <c r="V30" s="3">
        <v>484603.66</v>
      </c>
      <c r="W30" s="20">
        <f t="shared" si="11"/>
        <v>1711476.0399999998</v>
      </c>
      <c r="X30" s="3">
        <v>377166.42</v>
      </c>
      <c r="Y30" s="3">
        <v>61892.74</v>
      </c>
      <c r="Z30" s="20">
        <f t="shared" si="12"/>
        <v>439059.16</v>
      </c>
      <c r="AB30" s="3">
        <v>1243063.48</v>
      </c>
      <c r="AC30" s="3">
        <v>490999</v>
      </c>
      <c r="AD30" s="20">
        <f t="shared" si="13"/>
        <v>1734062.48</v>
      </c>
      <c r="AE30" s="3">
        <v>377166.42</v>
      </c>
      <c r="AF30" s="3">
        <v>61892.74</v>
      </c>
      <c r="AG30" s="20">
        <f t="shared" si="14"/>
        <v>439059.16</v>
      </c>
      <c r="AI30" s="3">
        <v>69611.55</v>
      </c>
      <c r="AJ30" s="3">
        <v>27495.94</v>
      </c>
      <c r="AK30" s="20">
        <f t="shared" si="16"/>
        <v>97107.49</v>
      </c>
      <c r="AN30" s="15">
        <f t="shared" si="6"/>
        <v>4968337.3600000003</v>
      </c>
      <c r="AO30" s="15">
        <f t="shared" si="7"/>
        <v>1906129.2</v>
      </c>
      <c r="AP30" s="1"/>
      <c r="AQ30" s="15">
        <f t="shared" ref="AQ30:AQ54" si="17">F30+N30</f>
        <v>2428789.9500000002</v>
      </c>
      <c r="AR30" s="15">
        <f t="shared" ref="AR30:AR54" si="18">G30+O30</f>
        <v>903030.6</v>
      </c>
      <c r="AS30" s="1" t="str">
        <f>VLOOKUP(B30,'[4]Cost UPL SFY20 Separate'!$B:$B,1,FALSE)</f>
        <v>100262320C</v>
      </c>
    </row>
    <row r="31" spans="1:45">
      <c r="A31" s="16">
        <v>12</v>
      </c>
      <c r="B31" s="7" t="s">
        <v>90</v>
      </c>
      <c r="C31" s="4" t="s">
        <v>91</v>
      </c>
      <c r="D31" s="4">
        <v>1</v>
      </c>
      <c r="E31" s="12"/>
      <c r="F31" s="3">
        <v>0</v>
      </c>
      <c r="G31" s="3">
        <v>0</v>
      </c>
      <c r="H31" s="20">
        <f t="shared" si="0"/>
        <v>0</v>
      </c>
      <c r="I31" s="3">
        <v>0</v>
      </c>
      <c r="J31" s="3">
        <v>0</v>
      </c>
      <c r="K31" s="86">
        <f t="shared" si="1"/>
        <v>0</v>
      </c>
      <c r="L31" s="20">
        <f t="shared" si="2"/>
        <v>0</v>
      </c>
      <c r="M31" s="12"/>
      <c r="N31" s="36">
        <v>0</v>
      </c>
      <c r="O31" s="36">
        <v>0</v>
      </c>
      <c r="P31" s="3">
        <f t="shared" si="3"/>
        <v>0</v>
      </c>
      <c r="Q31" s="3">
        <f t="shared" si="4"/>
        <v>0</v>
      </c>
      <c r="R31" s="20">
        <f t="shared" si="10"/>
        <v>0</v>
      </c>
      <c r="S31" s="20">
        <f t="shared" si="5"/>
        <v>0</v>
      </c>
      <c r="T31" s="12"/>
      <c r="U31" s="3">
        <v>0</v>
      </c>
      <c r="V31" s="3">
        <v>0</v>
      </c>
      <c r="W31" s="20">
        <f t="shared" si="11"/>
        <v>0</v>
      </c>
      <c r="X31" s="3">
        <v>0</v>
      </c>
      <c r="Y31" s="3">
        <v>0</v>
      </c>
      <c r="Z31" s="20">
        <f t="shared" si="12"/>
        <v>0</v>
      </c>
      <c r="AB31" s="3">
        <v>0</v>
      </c>
      <c r="AC31" s="3">
        <v>0</v>
      </c>
      <c r="AD31" s="20">
        <f t="shared" si="13"/>
        <v>0</v>
      </c>
      <c r="AE31" s="3">
        <v>0</v>
      </c>
      <c r="AF31" s="3">
        <v>0</v>
      </c>
      <c r="AG31" s="20">
        <f t="shared" si="14"/>
        <v>0</v>
      </c>
      <c r="AI31" s="3">
        <v>0</v>
      </c>
      <c r="AJ31" s="3">
        <v>0</v>
      </c>
      <c r="AK31" s="20">
        <f t="shared" si="16"/>
        <v>0</v>
      </c>
      <c r="AN31" s="15">
        <f t="shared" si="6"/>
        <v>0</v>
      </c>
      <c r="AO31" s="15">
        <f t="shared" si="7"/>
        <v>0</v>
      </c>
      <c r="AP31" s="1"/>
      <c r="AQ31" s="15">
        <f t="shared" si="17"/>
        <v>0</v>
      </c>
      <c r="AR31" s="15">
        <f t="shared" si="18"/>
        <v>0</v>
      </c>
      <c r="AS31" s="1" t="e">
        <f>VLOOKUP(B31,'[4]Cost UPL SFY20 Separate'!$B:$B,1,FALSE)</f>
        <v>#N/A</v>
      </c>
    </row>
    <row r="32" spans="1:45">
      <c r="A32" s="16">
        <v>10</v>
      </c>
      <c r="B32" s="7" t="s">
        <v>92</v>
      </c>
      <c r="C32" s="4" t="s">
        <v>93</v>
      </c>
      <c r="D32" s="4">
        <v>1</v>
      </c>
      <c r="E32" s="12"/>
      <c r="F32" s="3">
        <v>1536653.94</v>
      </c>
      <c r="G32" s="3">
        <v>296789.08</v>
      </c>
      <c r="H32" s="20">
        <f t="shared" si="0"/>
        <v>1833443.02</v>
      </c>
      <c r="I32" s="3">
        <v>1480719.44</v>
      </c>
      <c r="J32" s="3">
        <v>324479.27</v>
      </c>
      <c r="K32" s="86">
        <f t="shared" si="1"/>
        <v>1805198.71</v>
      </c>
      <c r="L32" s="20">
        <f t="shared" si="2"/>
        <v>-28244.310000000056</v>
      </c>
      <c r="M32" s="12"/>
      <c r="N32" s="36">
        <v>1568558.72</v>
      </c>
      <c r="O32" s="36">
        <v>343728.04</v>
      </c>
      <c r="P32" s="3">
        <f t="shared" si="3"/>
        <v>1512624.22</v>
      </c>
      <c r="Q32" s="3">
        <f t="shared" si="4"/>
        <v>371418.23</v>
      </c>
      <c r="R32" s="20">
        <f t="shared" si="10"/>
        <v>1884042.45</v>
      </c>
      <c r="S32" s="20">
        <f t="shared" si="5"/>
        <v>50599.429999999935</v>
      </c>
      <c r="T32" s="12"/>
      <c r="U32" s="3">
        <v>1568558.72</v>
      </c>
      <c r="V32" s="3">
        <v>343728.04</v>
      </c>
      <c r="W32" s="20">
        <f t="shared" si="11"/>
        <v>1912286.76</v>
      </c>
      <c r="X32" s="3">
        <v>482208</v>
      </c>
      <c r="Y32" s="3">
        <v>43900.35</v>
      </c>
      <c r="Z32" s="20">
        <f t="shared" si="12"/>
        <v>526108.35</v>
      </c>
      <c r="AB32" s="3">
        <v>1589259.07</v>
      </c>
      <c r="AC32" s="3">
        <v>348264.23</v>
      </c>
      <c r="AD32" s="20">
        <f t="shared" si="13"/>
        <v>1937523.3</v>
      </c>
      <c r="AE32" s="3">
        <v>482208</v>
      </c>
      <c r="AF32" s="3">
        <v>43900.35</v>
      </c>
      <c r="AG32" s="20">
        <f t="shared" si="14"/>
        <v>526108.35</v>
      </c>
      <c r="AI32" s="3">
        <v>88998.51</v>
      </c>
      <c r="AJ32" s="3">
        <v>19502.8</v>
      </c>
      <c r="AK32" s="20">
        <f t="shared" si="16"/>
        <v>108501.31</v>
      </c>
      <c r="AN32" s="15">
        <f t="shared" si="6"/>
        <v>6352028.96</v>
      </c>
      <c r="AO32" s="15">
        <f t="shared" si="7"/>
        <v>1352012.19</v>
      </c>
      <c r="AP32" s="1"/>
      <c r="AQ32" s="15">
        <f t="shared" si="17"/>
        <v>3105212.66</v>
      </c>
      <c r="AR32" s="15">
        <f t="shared" si="18"/>
        <v>640517.12</v>
      </c>
      <c r="AS32" s="1" t="str">
        <f>VLOOKUP(B32,'[4]Cost UPL SFY20 Separate'!$B:$B,1,FALSE)</f>
        <v>100700490A</v>
      </c>
    </row>
    <row r="33" spans="1:45">
      <c r="A33" s="16">
        <v>634</v>
      </c>
      <c r="B33" s="7" t="s">
        <v>94</v>
      </c>
      <c r="C33" s="4" t="s">
        <v>95</v>
      </c>
      <c r="D33" s="4">
        <v>1</v>
      </c>
      <c r="E33" s="12"/>
      <c r="F33" s="3">
        <v>31653.27</v>
      </c>
      <c r="G33" s="3">
        <v>0</v>
      </c>
      <c r="H33" s="20">
        <f t="shared" si="0"/>
        <v>31653.27</v>
      </c>
      <c r="I33" s="3">
        <v>30501.09</v>
      </c>
      <c r="J33" s="3">
        <v>0</v>
      </c>
      <c r="K33" s="86">
        <f t="shared" si="1"/>
        <v>30501.09</v>
      </c>
      <c r="L33" s="20">
        <f t="shared" si="2"/>
        <v>-1152.1800000000003</v>
      </c>
      <c r="M33" s="12"/>
      <c r="N33" s="36">
        <v>32310.47</v>
      </c>
      <c r="O33" s="36">
        <v>0</v>
      </c>
      <c r="P33" s="3">
        <f t="shared" si="3"/>
        <v>31158.29</v>
      </c>
      <c r="Q33" s="3">
        <f t="shared" si="4"/>
        <v>0</v>
      </c>
      <c r="R33" s="20">
        <f t="shared" si="10"/>
        <v>31158.29</v>
      </c>
      <c r="S33" s="20">
        <f t="shared" si="5"/>
        <v>-494.97999999999956</v>
      </c>
      <c r="T33" s="12"/>
      <c r="U33" s="3">
        <v>32310.47</v>
      </c>
      <c r="V33" s="3">
        <v>0</v>
      </c>
      <c r="W33" s="20">
        <f t="shared" si="11"/>
        <v>32310.47</v>
      </c>
      <c r="X33" s="3">
        <v>9932.92</v>
      </c>
      <c r="Y33" s="3">
        <v>0</v>
      </c>
      <c r="Z33" s="20">
        <f t="shared" si="12"/>
        <v>9932.92</v>
      </c>
      <c r="AB33" s="3">
        <v>32736.880000000001</v>
      </c>
      <c r="AC33" s="3">
        <v>0</v>
      </c>
      <c r="AD33" s="20">
        <f t="shared" si="13"/>
        <v>32736.880000000001</v>
      </c>
      <c r="AE33" s="3">
        <v>9932.92</v>
      </c>
      <c r="AF33" s="3">
        <v>0</v>
      </c>
      <c r="AG33" s="20">
        <f t="shared" si="14"/>
        <v>9932.92</v>
      </c>
      <c r="AI33" s="3">
        <v>1833.27</v>
      </c>
      <c r="AJ33" s="3">
        <v>0</v>
      </c>
      <c r="AK33" s="20">
        <f t="shared" si="16"/>
        <v>1833.27</v>
      </c>
      <c r="AN33" s="15">
        <f t="shared" si="6"/>
        <v>130844.36000000002</v>
      </c>
      <c r="AO33" s="15">
        <f t="shared" si="7"/>
        <v>0</v>
      </c>
      <c r="AP33" s="1"/>
      <c r="AQ33" s="15">
        <f t="shared" si="17"/>
        <v>63963.740000000005</v>
      </c>
      <c r="AR33" s="15">
        <f t="shared" si="18"/>
        <v>0</v>
      </c>
      <c r="AS33" s="1" t="str">
        <f>VLOOKUP(B33,'[4]Cost UPL SFY20 Separate'!$B:$B,1,FALSE)</f>
        <v>200718040B</v>
      </c>
    </row>
    <row r="34" spans="1:45">
      <c r="A34" s="16">
        <v>10</v>
      </c>
      <c r="B34" s="40" t="s">
        <v>96</v>
      </c>
      <c r="C34" s="4" t="s">
        <v>97</v>
      </c>
      <c r="D34" s="4">
        <v>1</v>
      </c>
      <c r="E34" s="12"/>
      <c r="F34" s="3">
        <v>1893059.69</v>
      </c>
      <c r="G34" s="3">
        <v>383386.07</v>
      </c>
      <c r="H34" s="20">
        <f t="shared" ref="H34:H65" si="19">F34+G34</f>
        <v>2276445.7599999998</v>
      </c>
      <c r="I34" s="3">
        <v>1824151.95</v>
      </c>
      <c r="J34" s="3">
        <v>419155.69</v>
      </c>
      <c r="K34" s="86">
        <f t="shared" ref="K34:K65" si="20">I34+J34</f>
        <v>2243307.64</v>
      </c>
      <c r="L34" s="20">
        <f t="shared" ref="L34:L65" si="21">K34-H34</f>
        <v>-33138.119999999646</v>
      </c>
      <c r="M34" s="12"/>
      <c r="N34" s="36">
        <v>1932364.35</v>
      </c>
      <c r="O34" s="36">
        <v>444020.86</v>
      </c>
      <c r="P34" s="3">
        <f t="shared" ref="P34:P69" si="22">N34+(I34-F34)</f>
        <v>1863456.61</v>
      </c>
      <c r="Q34" s="3">
        <f t="shared" ref="Q34:Q69" si="23">O34+(J34-G34)</f>
        <v>479790.48</v>
      </c>
      <c r="R34" s="20">
        <f t="shared" si="10"/>
        <v>2343247.09</v>
      </c>
      <c r="S34" s="20">
        <f t="shared" ref="S34:S65" si="24">R34-H34</f>
        <v>66801.330000000075</v>
      </c>
      <c r="T34" s="12"/>
      <c r="U34" s="3">
        <v>1932364.35</v>
      </c>
      <c r="V34" s="3">
        <v>444020.86</v>
      </c>
      <c r="W34" s="20">
        <f t="shared" si="11"/>
        <v>2376385.21</v>
      </c>
      <c r="X34" s="3">
        <v>594049.51</v>
      </c>
      <c r="Y34" s="3">
        <v>56709.57</v>
      </c>
      <c r="Z34" s="20">
        <f t="shared" si="12"/>
        <v>650759.07999999996</v>
      </c>
      <c r="AB34" s="3">
        <v>1957865.86</v>
      </c>
      <c r="AC34" s="3">
        <v>449880.63</v>
      </c>
      <c r="AD34" s="20">
        <f t="shared" si="13"/>
        <v>2407746.4900000002</v>
      </c>
      <c r="AE34" s="3">
        <v>594049.51</v>
      </c>
      <c r="AF34" s="3">
        <v>56709.57</v>
      </c>
      <c r="AG34" s="20">
        <f t="shared" si="14"/>
        <v>650759.07999999996</v>
      </c>
      <c r="AI34" s="3">
        <v>109640.49</v>
      </c>
      <c r="AJ34" s="3">
        <v>25193.32</v>
      </c>
      <c r="AK34" s="20">
        <f t="shared" si="16"/>
        <v>134833.81</v>
      </c>
      <c r="AN34" s="15">
        <f t="shared" ref="AN34:AN69" si="25">F34+N34+U34+AB34+AI34</f>
        <v>7825294.7400000012</v>
      </c>
      <c r="AO34" s="15">
        <f t="shared" ref="AO34:AO69" si="26">G34+O34+V34+AC34+AJ34</f>
        <v>1746501.74</v>
      </c>
      <c r="AP34" s="1"/>
      <c r="AQ34" s="15">
        <f t="shared" si="17"/>
        <v>3825424.04</v>
      </c>
      <c r="AR34" s="15">
        <f t="shared" si="18"/>
        <v>827406.92999999993</v>
      </c>
      <c r="AS34" s="1" t="str">
        <f>VLOOKUP(B34,'[4]Cost UPL SFY20 Separate'!$B:$B,1,FALSE)</f>
        <v>200242900A</v>
      </c>
    </row>
    <row r="35" spans="1:45">
      <c r="A35" s="16">
        <v>12</v>
      </c>
      <c r="B35" s="7" t="s">
        <v>98</v>
      </c>
      <c r="C35" s="4" t="s">
        <v>99</v>
      </c>
      <c r="D35" s="4">
        <v>1</v>
      </c>
      <c r="E35" s="12"/>
      <c r="F35" s="3">
        <v>3685.53</v>
      </c>
      <c r="G35" s="3">
        <v>0</v>
      </c>
      <c r="H35" s="20">
        <f t="shared" si="19"/>
        <v>3685.53</v>
      </c>
      <c r="I35" s="3">
        <v>3551.38</v>
      </c>
      <c r="J35" s="3">
        <v>0</v>
      </c>
      <c r="K35" s="86">
        <f t="shared" si="20"/>
        <v>3551.38</v>
      </c>
      <c r="L35" s="20">
        <f t="shared" si="21"/>
        <v>-134.15000000000009</v>
      </c>
      <c r="M35" s="12"/>
      <c r="N35" s="36">
        <v>3762.05</v>
      </c>
      <c r="O35" s="36">
        <v>0</v>
      </c>
      <c r="P35" s="3">
        <f t="shared" si="22"/>
        <v>3627.9</v>
      </c>
      <c r="Q35" s="3">
        <f t="shared" si="23"/>
        <v>0</v>
      </c>
      <c r="R35" s="20">
        <f t="shared" si="10"/>
        <v>3627.9</v>
      </c>
      <c r="S35" s="20">
        <f t="shared" si="24"/>
        <v>-57.630000000000109</v>
      </c>
      <c r="T35" s="12"/>
      <c r="U35" s="3">
        <v>3762.05</v>
      </c>
      <c r="V35" s="3">
        <v>0</v>
      </c>
      <c r="W35" s="20">
        <f t="shared" si="11"/>
        <v>3762.05</v>
      </c>
      <c r="X35" s="3">
        <v>1156.53</v>
      </c>
      <c r="Y35" s="3">
        <v>0</v>
      </c>
      <c r="Z35" s="20">
        <f t="shared" si="12"/>
        <v>1156.53</v>
      </c>
      <c r="AB35" s="3">
        <v>3811.7</v>
      </c>
      <c r="AC35" s="3">
        <v>0</v>
      </c>
      <c r="AD35" s="20">
        <f t="shared" si="13"/>
        <v>3811.7</v>
      </c>
      <c r="AE35" s="3">
        <v>1156.53</v>
      </c>
      <c r="AF35" s="3">
        <v>0</v>
      </c>
      <c r="AG35" s="20">
        <f t="shared" si="14"/>
        <v>1156.53</v>
      </c>
      <c r="AI35" s="3">
        <v>213.46</v>
      </c>
      <c r="AJ35" s="3">
        <v>0</v>
      </c>
      <c r="AK35" s="20">
        <f t="shared" si="16"/>
        <v>213.46</v>
      </c>
      <c r="AN35" s="15">
        <f t="shared" si="25"/>
        <v>15234.79</v>
      </c>
      <c r="AO35" s="15">
        <f t="shared" si="26"/>
        <v>0</v>
      </c>
      <c r="AP35" s="1"/>
      <c r="AQ35" s="15">
        <f t="shared" si="17"/>
        <v>7447.58</v>
      </c>
      <c r="AR35" s="15">
        <f t="shared" si="18"/>
        <v>0</v>
      </c>
      <c r="AS35" s="1" t="str">
        <f>VLOOKUP(B35,'[4]Cost UPL SFY20 Separate'!$B:$B,1,FALSE)</f>
        <v>200707260A</v>
      </c>
    </row>
    <row r="36" spans="1:45">
      <c r="A36" s="16">
        <v>634</v>
      </c>
      <c r="B36" s="7" t="s">
        <v>100</v>
      </c>
      <c r="C36" s="4" t="s">
        <v>101</v>
      </c>
      <c r="D36" s="4">
        <v>1</v>
      </c>
      <c r="E36" s="12"/>
      <c r="F36" s="3">
        <f>750095.08+F83</f>
        <v>1381244.62</v>
      </c>
      <c r="G36" s="3">
        <v>0</v>
      </c>
      <c r="H36" s="20">
        <f t="shared" si="19"/>
        <v>1381244.62</v>
      </c>
      <c r="I36" s="3">
        <f>722791.47+I83</f>
        <v>1330967.04</v>
      </c>
      <c r="J36" s="3">
        <v>0</v>
      </c>
      <c r="K36" s="86">
        <f t="shared" si="20"/>
        <v>1330967.04</v>
      </c>
      <c r="L36" s="20">
        <f t="shared" si="21"/>
        <v>-50277.580000000075</v>
      </c>
      <c r="M36" s="12"/>
      <c r="N36" s="36">
        <f>765668.93+N83</f>
        <v>1409922.71</v>
      </c>
      <c r="O36" s="36">
        <v>0</v>
      </c>
      <c r="P36" s="3">
        <f t="shared" si="22"/>
        <v>1359645.13</v>
      </c>
      <c r="Q36" s="3">
        <f t="shared" si="23"/>
        <v>0</v>
      </c>
      <c r="R36" s="20">
        <f t="shared" si="10"/>
        <v>1359645.13</v>
      </c>
      <c r="S36" s="20">
        <f t="shared" si="24"/>
        <v>-21599.490000000224</v>
      </c>
      <c r="T36" s="12"/>
      <c r="U36" s="3">
        <f>765668.93+U83</f>
        <v>1409922.71</v>
      </c>
      <c r="V36" s="3">
        <v>0</v>
      </c>
      <c r="W36" s="20">
        <f t="shared" si="11"/>
        <v>1409922.71</v>
      </c>
      <c r="X36" s="3">
        <f>235382.76+X83</f>
        <v>433439.95</v>
      </c>
      <c r="Y36" s="3">
        <v>0</v>
      </c>
      <c r="Z36" s="20">
        <f t="shared" si="12"/>
        <v>433439.95</v>
      </c>
      <c r="AB36" s="3">
        <f>775773.5+AB83</f>
        <v>1428529.53</v>
      </c>
      <c r="AC36" s="3">
        <v>0</v>
      </c>
      <c r="AD36" s="20">
        <f t="shared" si="13"/>
        <v>1428529.53</v>
      </c>
      <c r="AE36" s="3">
        <f>235382.76+AE83</f>
        <v>433439.95</v>
      </c>
      <c r="AF36" s="3">
        <v>0</v>
      </c>
      <c r="AG36" s="20">
        <f t="shared" si="14"/>
        <v>433439.95</v>
      </c>
      <c r="AI36" s="3">
        <f>43443.32+AI83</f>
        <v>79997.66</v>
      </c>
      <c r="AJ36" s="3">
        <v>0</v>
      </c>
      <c r="AK36" s="20">
        <f t="shared" si="16"/>
        <v>79997.66</v>
      </c>
      <c r="AN36" s="15">
        <f t="shared" si="25"/>
        <v>5709617.2300000004</v>
      </c>
      <c r="AO36" s="15">
        <f t="shared" si="26"/>
        <v>0</v>
      </c>
      <c r="AP36" s="1"/>
      <c r="AQ36" s="15">
        <f t="shared" si="17"/>
        <v>2791167.33</v>
      </c>
      <c r="AR36" s="15">
        <f t="shared" si="18"/>
        <v>0</v>
      </c>
      <c r="AS36" s="1" t="str">
        <f>VLOOKUP(B36,'[4]Cost UPL SFY20 Separate'!$B:$B,1,FALSE)</f>
        <v>100738360L</v>
      </c>
    </row>
    <row r="37" spans="1:45">
      <c r="A37" s="16">
        <v>634</v>
      </c>
      <c r="B37" s="7" t="s">
        <v>102</v>
      </c>
      <c r="C37" s="4" t="s">
        <v>103</v>
      </c>
      <c r="D37" s="4">
        <v>1</v>
      </c>
      <c r="E37" s="12"/>
      <c r="F37" s="3">
        <v>120980.1</v>
      </c>
      <c r="G37" s="3">
        <v>0</v>
      </c>
      <c r="H37" s="20">
        <f t="shared" si="19"/>
        <v>120980.1</v>
      </c>
      <c r="I37" s="3">
        <v>116576.4</v>
      </c>
      <c r="J37" s="3">
        <v>0</v>
      </c>
      <c r="K37" s="86">
        <f t="shared" si="20"/>
        <v>116576.4</v>
      </c>
      <c r="L37" s="20">
        <f t="shared" si="21"/>
        <v>-4403.7000000000116</v>
      </c>
      <c r="M37" s="12"/>
      <c r="N37" s="36">
        <v>123491.95</v>
      </c>
      <c r="O37" s="36">
        <v>0</v>
      </c>
      <c r="P37" s="3">
        <f t="shared" si="22"/>
        <v>119088.24999999999</v>
      </c>
      <c r="Q37" s="3">
        <f t="shared" si="23"/>
        <v>0</v>
      </c>
      <c r="R37" s="20">
        <f t="shared" si="10"/>
        <v>119088.24999999999</v>
      </c>
      <c r="S37" s="20">
        <f t="shared" si="24"/>
        <v>-1891.8500000000204</v>
      </c>
      <c r="T37" s="12"/>
      <c r="U37" s="3">
        <v>123491.95</v>
      </c>
      <c r="V37" s="3">
        <v>0</v>
      </c>
      <c r="W37" s="20">
        <f t="shared" si="11"/>
        <v>123491.95</v>
      </c>
      <c r="X37" s="3">
        <v>37964.03</v>
      </c>
      <c r="Y37" s="3">
        <v>0</v>
      </c>
      <c r="Z37" s="20">
        <f t="shared" si="12"/>
        <v>37964.03</v>
      </c>
      <c r="AB37" s="3">
        <v>125121.68</v>
      </c>
      <c r="AC37" s="3">
        <v>0</v>
      </c>
      <c r="AD37" s="20">
        <f t="shared" si="13"/>
        <v>125121.68</v>
      </c>
      <c r="AE37" s="3">
        <v>37964.03</v>
      </c>
      <c r="AF37" s="3">
        <v>0</v>
      </c>
      <c r="AG37" s="20">
        <f t="shared" si="14"/>
        <v>37964.03</v>
      </c>
      <c r="AI37" s="3">
        <v>7006.81</v>
      </c>
      <c r="AJ37" s="3">
        <v>0</v>
      </c>
      <c r="AK37" s="20">
        <f t="shared" si="16"/>
        <v>7006.81</v>
      </c>
      <c r="AN37" s="15">
        <f t="shared" si="25"/>
        <v>500092.49</v>
      </c>
      <c r="AO37" s="15">
        <f t="shared" si="26"/>
        <v>0</v>
      </c>
      <c r="AP37" s="1"/>
      <c r="AQ37" s="15">
        <f t="shared" si="17"/>
        <v>244472.05</v>
      </c>
      <c r="AR37" s="15">
        <f t="shared" si="18"/>
        <v>0</v>
      </c>
      <c r="AS37" s="1" t="str">
        <f>VLOOKUP(B37,'[4]Cost UPL SFY20 Separate'!$B:$B,1,FALSE)</f>
        <v>100701680L</v>
      </c>
    </row>
    <row r="38" spans="1:45">
      <c r="A38" s="16">
        <v>10</v>
      </c>
      <c r="B38" s="7" t="s">
        <v>104</v>
      </c>
      <c r="C38" s="4" t="s">
        <v>105</v>
      </c>
      <c r="D38" s="4">
        <v>1</v>
      </c>
      <c r="E38" s="12"/>
      <c r="F38" s="3">
        <v>16214108.960000001</v>
      </c>
      <c r="G38" s="3">
        <v>2089411.25</v>
      </c>
      <c r="H38" s="20">
        <f t="shared" si="19"/>
        <v>18303520.210000001</v>
      </c>
      <c r="I38" s="3">
        <v>15623912.18</v>
      </c>
      <c r="J38" s="3">
        <v>2284351.63</v>
      </c>
      <c r="K38" s="86">
        <f t="shared" si="20"/>
        <v>17908263.809999999</v>
      </c>
      <c r="L38" s="20">
        <f t="shared" si="21"/>
        <v>-395256.40000000224</v>
      </c>
      <c r="M38" s="12"/>
      <c r="N38" s="36">
        <v>16550754.42</v>
      </c>
      <c r="O38" s="36">
        <v>2419864.02</v>
      </c>
      <c r="P38" s="3">
        <f t="shared" si="22"/>
        <v>15960557.639999999</v>
      </c>
      <c r="Q38" s="3">
        <f t="shared" si="23"/>
        <v>2614804.4</v>
      </c>
      <c r="R38" s="20">
        <f t="shared" si="10"/>
        <v>18575362.039999999</v>
      </c>
      <c r="S38" s="20">
        <f t="shared" si="24"/>
        <v>271841.82999999821</v>
      </c>
      <c r="T38" s="12"/>
      <c r="U38" s="3">
        <v>16550754.42</v>
      </c>
      <c r="V38" s="3">
        <v>2419864.02</v>
      </c>
      <c r="W38" s="20">
        <f t="shared" si="11"/>
        <v>18970618.440000001</v>
      </c>
      <c r="X38" s="3">
        <v>5088050.5999999996</v>
      </c>
      <c r="Y38" s="3">
        <v>309060.84000000003</v>
      </c>
      <c r="Z38" s="20">
        <f t="shared" si="12"/>
        <v>5397111.4399999995</v>
      </c>
      <c r="AB38" s="3">
        <v>16769175.550000001</v>
      </c>
      <c r="AC38" s="3">
        <v>2451799.08</v>
      </c>
      <c r="AD38" s="20">
        <f t="shared" si="13"/>
        <v>19220974.630000003</v>
      </c>
      <c r="AE38" s="3">
        <v>5088050.5999999996</v>
      </c>
      <c r="AF38" s="3">
        <v>309060.84000000003</v>
      </c>
      <c r="AG38" s="20">
        <f t="shared" si="14"/>
        <v>5397111.4399999995</v>
      </c>
      <c r="AI38" s="3">
        <v>939073.83</v>
      </c>
      <c r="AJ38" s="3">
        <v>137300.75</v>
      </c>
      <c r="AK38" s="20">
        <f t="shared" si="16"/>
        <v>1076374.58</v>
      </c>
      <c r="AN38" s="15">
        <f t="shared" si="25"/>
        <v>67023867.180000007</v>
      </c>
      <c r="AO38" s="15">
        <f t="shared" si="26"/>
        <v>9518239.1199999992</v>
      </c>
      <c r="AP38" s="1"/>
      <c r="AQ38" s="15">
        <f t="shared" si="17"/>
        <v>32764863.380000003</v>
      </c>
      <c r="AR38" s="15">
        <f t="shared" si="18"/>
        <v>4509275.2699999996</v>
      </c>
      <c r="AS38" s="1" t="str">
        <f>VLOOKUP(B38,'[4]Cost UPL SFY20 Separate'!$B:$B,1,FALSE)</f>
        <v>100699570A</v>
      </c>
    </row>
    <row r="39" spans="1:45">
      <c r="A39" s="16">
        <v>10</v>
      </c>
      <c r="B39" s="8" t="s">
        <v>106</v>
      </c>
      <c r="C39" s="4" t="s">
        <v>107</v>
      </c>
      <c r="D39" s="4">
        <v>1</v>
      </c>
      <c r="E39" s="12"/>
      <c r="F39" s="3">
        <v>988994.58</v>
      </c>
      <c r="G39" s="3">
        <v>285826.23</v>
      </c>
      <c r="H39" s="20">
        <f t="shared" si="19"/>
        <v>1274820.81</v>
      </c>
      <c r="I39" s="3">
        <v>952994.98</v>
      </c>
      <c r="J39" s="3">
        <v>312493.59000000003</v>
      </c>
      <c r="K39" s="86">
        <f t="shared" si="20"/>
        <v>1265488.57</v>
      </c>
      <c r="L39" s="20">
        <f t="shared" si="21"/>
        <v>-9332.2399999999907</v>
      </c>
      <c r="M39" s="12"/>
      <c r="N39" s="36">
        <v>1009528.58</v>
      </c>
      <c r="O39" s="36">
        <v>331031.34000000003</v>
      </c>
      <c r="P39" s="3">
        <f t="shared" si="22"/>
        <v>973528.98</v>
      </c>
      <c r="Q39" s="3">
        <f t="shared" si="23"/>
        <v>357698.70000000007</v>
      </c>
      <c r="R39" s="20">
        <f t="shared" si="10"/>
        <v>1331227.6800000002</v>
      </c>
      <c r="S39" s="20">
        <f t="shared" si="24"/>
        <v>56406.870000000112</v>
      </c>
      <c r="T39" s="12"/>
      <c r="U39" s="3">
        <v>1009528.58</v>
      </c>
      <c r="V39" s="3">
        <v>331031.34000000003</v>
      </c>
      <c r="W39" s="20">
        <f t="shared" si="11"/>
        <v>1340559.92</v>
      </c>
      <c r="X39" s="3">
        <v>310350.34999999998</v>
      </c>
      <c r="Y39" s="3">
        <v>42278.75</v>
      </c>
      <c r="Z39" s="20">
        <f t="shared" si="12"/>
        <v>352629.1</v>
      </c>
      <c r="AB39" s="3">
        <v>1022851.38</v>
      </c>
      <c r="AC39" s="3">
        <v>335399.98</v>
      </c>
      <c r="AD39" s="20">
        <f t="shared" si="13"/>
        <v>1358251.3599999999</v>
      </c>
      <c r="AE39" s="3">
        <v>310350.34999999998</v>
      </c>
      <c r="AF39" s="3">
        <v>42278.75</v>
      </c>
      <c r="AG39" s="20">
        <f t="shared" si="14"/>
        <v>352629.1</v>
      </c>
      <c r="AI39" s="3">
        <v>57279.68</v>
      </c>
      <c r="AJ39" s="3">
        <v>18782.400000000001</v>
      </c>
      <c r="AK39" s="20">
        <f t="shared" si="16"/>
        <v>76062.080000000002</v>
      </c>
      <c r="AN39" s="15">
        <f t="shared" si="25"/>
        <v>4088182.8</v>
      </c>
      <c r="AO39" s="15">
        <f t="shared" si="26"/>
        <v>1302071.29</v>
      </c>
      <c r="AP39" s="1"/>
      <c r="AQ39" s="15">
        <f t="shared" si="17"/>
        <v>1998523.16</v>
      </c>
      <c r="AR39" s="15">
        <f t="shared" si="18"/>
        <v>616857.57000000007</v>
      </c>
      <c r="AS39" s="1" t="str">
        <f>VLOOKUP(B39,'[4]Cost UPL SFY20 Separate'!$B:$B,1,FALSE)</f>
        <v>200031310A</v>
      </c>
    </row>
    <row r="40" spans="1:45">
      <c r="A40" s="16">
        <v>10</v>
      </c>
      <c r="B40" s="7" t="s">
        <v>108</v>
      </c>
      <c r="C40" s="4" t="s">
        <v>109</v>
      </c>
      <c r="D40" s="4">
        <v>1</v>
      </c>
      <c r="E40" s="12"/>
      <c r="F40" s="3">
        <v>100484.89</v>
      </c>
      <c r="G40" s="3">
        <v>78972.160000000003</v>
      </c>
      <c r="H40" s="20">
        <f t="shared" si="19"/>
        <v>179457.05</v>
      </c>
      <c r="I40" s="3">
        <v>96827.22</v>
      </c>
      <c r="J40" s="3">
        <v>86340.2</v>
      </c>
      <c r="K40" s="86">
        <f t="shared" si="20"/>
        <v>183167.41999999998</v>
      </c>
      <c r="L40" s="20">
        <f t="shared" si="21"/>
        <v>3710.3699999999953</v>
      </c>
      <c r="M40" s="12"/>
      <c r="N40" s="36">
        <v>102571.2</v>
      </c>
      <c r="O40" s="36">
        <v>91462.07</v>
      </c>
      <c r="P40" s="3">
        <f t="shared" si="22"/>
        <v>98913.53</v>
      </c>
      <c r="Q40" s="3">
        <f t="shared" si="23"/>
        <v>98830.11</v>
      </c>
      <c r="R40" s="20">
        <f t="shared" si="10"/>
        <v>197743.64</v>
      </c>
      <c r="S40" s="20">
        <f t="shared" si="24"/>
        <v>18286.590000000026</v>
      </c>
      <c r="T40" s="12"/>
      <c r="U40" s="3">
        <v>102571.2</v>
      </c>
      <c r="V40" s="3">
        <v>91462.07</v>
      </c>
      <c r="W40" s="20">
        <f t="shared" si="11"/>
        <v>194033.27000000002</v>
      </c>
      <c r="X40" s="3">
        <v>31532.55</v>
      </c>
      <c r="Y40" s="3">
        <v>11681.38</v>
      </c>
      <c r="Z40" s="20">
        <f t="shared" si="12"/>
        <v>43213.93</v>
      </c>
      <c r="AB40" s="3">
        <v>103924.84</v>
      </c>
      <c r="AC40" s="3">
        <v>92669.1</v>
      </c>
      <c r="AD40" s="20">
        <f t="shared" si="13"/>
        <v>196593.94</v>
      </c>
      <c r="AE40" s="3">
        <v>31532.55</v>
      </c>
      <c r="AF40" s="3">
        <v>11681.38</v>
      </c>
      <c r="AG40" s="20">
        <f t="shared" si="14"/>
        <v>43213.93</v>
      </c>
      <c r="AI40" s="3">
        <v>5819.79</v>
      </c>
      <c r="AJ40" s="3">
        <v>5189.47</v>
      </c>
      <c r="AK40" s="20">
        <f t="shared" si="16"/>
        <v>11009.26</v>
      </c>
      <c r="AN40" s="15">
        <f t="shared" si="25"/>
        <v>415371.92</v>
      </c>
      <c r="AO40" s="15">
        <f t="shared" si="26"/>
        <v>359754.87</v>
      </c>
      <c r="AP40" s="1"/>
      <c r="AQ40" s="15">
        <f t="shared" si="17"/>
        <v>203056.09</v>
      </c>
      <c r="AR40" s="15">
        <f t="shared" si="18"/>
        <v>170434.23</v>
      </c>
      <c r="AS40" s="1" t="str">
        <f>VLOOKUP(B40,'[4]Cost UPL SFY20 Separate'!$B:$B,1,FALSE)</f>
        <v>200702430B</v>
      </c>
    </row>
    <row r="41" spans="1:45">
      <c r="A41" s="16">
        <v>10</v>
      </c>
      <c r="B41" s="7" t="s">
        <v>110</v>
      </c>
      <c r="C41" s="4" t="s">
        <v>111</v>
      </c>
      <c r="D41" s="4">
        <v>1</v>
      </c>
      <c r="E41" s="12"/>
      <c r="F41" s="3">
        <v>2313302.66</v>
      </c>
      <c r="G41" s="3">
        <v>552115.37</v>
      </c>
      <c r="H41" s="20">
        <f t="shared" si="19"/>
        <v>2865418.0300000003</v>
      </c>
      <c r="I41" s="3">
        <v>2229097.9900000002</v>
      </c>
      <c r="J41" s="3">
        <v>603627.31000000006</v>
      </c>
      <c r="K41" s="86">
        <f t="shared" si="20"/>
        <v>2832725.3000000003</v>
      </c>
      <c r="L41" s="20">
        <f t="shared" si="21"/>
        <v>-32692.729999999981</v>
      </c>
      <c r="M41" s="12"/>
      <c r="N41" s="36">
        <v>2361332.61</v>
      </c>
      <c r="O41" s="36">
        <v>639435.71</v>
      </c>
      <c r="P41" s="3">
        <f t="shared" si="22"/>
        <v>2277127.94</v>
      </c>
      <c r="Q41" s="3">
        <f t="shared" si="23"/>
        <v>690947.65</v>
      </c>
      <c r="R41" s="20">
        <f t="shared" si="10"/>
        <v>2968075.59</v>
      </c>
      <c r="S41" s="20">
        <f t="shared" si="24"/>
        <v>102657.55999999959</v>
      </c>
      <c r="T41" s="12"/>
      <c r="U41" s="3">
        <v>2361332.61</v>
      </c>
      <c r="V41" s="3">
        <v>639435.71</v>
      </c>
      <c r="W41" s="20">
        <f t="shared" si="11"/>
        <v>3000768.32</v>
      </c>
      <c r="X41" s="3">
        <v>725923.39</v>
      </c>
      <c r="Y41" s="3">
        <v>81667.62</v>
      </c>
      <c r="Z41" s="20">
        <f t="shared" si="12"/>
        <v>807591.01</v>
      </c>
      <c r="AB41" s="3">
        <v>2392495.2400000002</v>
      </c>
      <c r="AC41" s="3">
        <v>647874.37</v>
      </c>
      <c r="AD41" s="20">
        <f t="shared" si="13"/>
        <v>3040369.6100000003</v>
      </c>
      <c r="AE41" s="3">
        <v>725923.39</v>
      </c>
      <c r="AF41" s="3">
        <v>81667.62</v>
      </c>
      <c r="AG41" s="20">
        <f t="shared" si="14"/>
        <v>807591.01</v>
      </c>
      <c r="AI41" s="3">
        <v>133979.73000000001</v>
      </c>
      <c r="AJ41" s="3">
        <v>36280.97</v>
      </c>
      <c r="AK41" s="20">
        <f t="shared" si="16"/>
        <v>170260.7</v>
      </c>
      <c r="AN41" s="15">
        <f t="shared" si="25"/>
        <v>9562442.8499999996</v>
      </c>
      <c r="AO41" s="15">
        <f t="shared" si="26"/>
        <v>2515142.1300000004</v>
      </c>
      <c r="AP41" s="1"/>
      <c r="AQ41" s="15">
        <f t="shared" si="17"/>
        <v>4674635.2699999996</v>
      </c>
      <c r="AR41" s="15">
        <f t="shared" si="18"/>
        <v>1191551.08</v>
      </c>
      <c r="AS41" s="1" t="str">
        <f>VLOOKUP(B41,'[4]Cost UPL SFY20 Separate'!$B:$B,1,FALSE)</f>
        <v>200700900A</v>
      </c>
    </row>
    <row r="42" spans="1:45">
      <c r="A42" s="16">
        <v>10</v>
      </c>
      <c r="B42" s="7" t="s">
        <v>112</v>
      </c>
      <c r="C42" s="4" t="s">
        <v>113</v>
      </c>
      <c r="D42" s="4">
        <v>1</v>
      </c>
      <c r="E42" s="12"/>
      <c r="F42" s="3">
        <v>56880.88</v>
      </c>
      <c r="G42" s="3">
        <v>114579.45</v>
      </c>
      <c r="H42" s="20">
        <f t="shared" si="19"/>
        <v>171460.33</v>
      </c>
      <c r="I42" s="3">
        <v>54810.41</v>
      </c>
      <c r="J42" s="3">
        <v>125269.62</v>
      </c>
      <c r="K42" s="86">
        <f t="shared" si="20"/>
        <v>180080.03</v>
      </c>
      <c r="L42" s="20">
        <f t="shared" si="21"/>
        <v>8619.7000000000116</v>
      </c>
      <c r="M42" s="12"/>
      <c r="N42" s="36">
        <v>58061.87</v>
      </c>
      <c r="O42" s="36">
        <v>132700.87</v>
      </c>
      <c r="P42" s="3">
        <f t="shared" si="22"/>
        <v>55991.400000000009</v>
      </c>
      <c r="Q42" s="3">
        <f t="shared" si="23"/>
        <v>143391.03999999998</v>
      </c>
      <c r="R42" s="20">
        <f t="shared" si="10"/>
        <v>199382.44</v>
      </c>
      <c r="S42" s="20">
        <f t="shared" si="24"/>
        <v>27922.110000000015</v>
      </c>
      <c r="T42" s="12"/>
      <c r="U42" s="3">
        <v>58061.87</v>
      </c>
      <c r="V42" s="3">
        <v>132700.87</v>
      </c>
      <c r="W42" s="20">
        <f t="shared" si="11"/>
        <v>190762.74</v>
      </c>
      <c r="X42" s="3">
        <v>17849.439999999999</v>
      </c>
      <c r="Y42" s="3">
        <v>16948.32</v>
      </c>
      <c r="Z42" s="20">
        <f t="shared" si="12"/>
        <v>34797.759999999995</v>
      </c>
      <c r="AB42" s="3">
        <v>58828.12</v>
      </c>
      <c r="AC42" s="3">
        <v>134452.13</v>
      </c>
      <c r="AD42" s="20">
        <f t="shared" si="13"/>
        <v>193280.25</v>
      </c>
      <c r="AE42" s="3">
        <v>17849.439999999999</v>
      </c>
      <c r="AF42" s="3">
        <v>16948.32</v>
      </c>
      <c r="AG42" s="20">
        <f t="shared" si="14"/>
        <v>34797.759999999995</v>
      </c>
      <c r="AI42" s="3">
        <v>3294.37</v>
      </c>
      <c r="AJ42" s="3">
        <v>7529.32</v>
      </c>
      <c r="AK42" s="20">
        <f t="shared" si="16"/>
        <v>10823.689999999999</v>
      </c>
      <c r="AN42" s="15">
        <f t="shared" si="25"/>
        <v>235127.11</v>
      </c>
      <c r="AO42" s="15">
        <f t="shared" si="26"/>
        <v>521962.64</v>
      </c>
      <c r="AP42" s="1"/>
      <c r="AQ42" s="15">
        <f t="shared" si="17"/>
        <v>114942.75</v>
      </c>
      <c r="AR42" s="15">
        <f t="shared" si="18"/>
        <v>247280.32</v>
      </c>
      <c r="AS42" s="1" t="str">
        <f>VLOOKUP(B42,'[4]Cost UPL SFY20 Separate'!$B:$B,1,FALSE)</f>
        <v>200196450C</v>
      </c>
    </row>
    <row r="43" spans="1:45">
      <c r="A43" s="16">
        <v>10</v>
      </c>
      <c r="B43" s="7" t="s">
        <v>114</v>
      </c>
      <c r="C43" s="4" t="s">
        <v>115</v>
      </c>
      <c r="D43" s="4">
        <v>1</v>
      </c>
      <c r="E43" s="12"/>
      <c r="F43" s="3">
        <f>668546.48+F82</f>
        <v>1272276.43</v>
      </c>
      <c r="G43" s="3">
        <v>216266.99</v>
      </c>
      <c r="H43" s="20">
        <f t="shared" si="19"/>
        <v>1488543.42</v>
      </c>
      <c r="I43" s="3">
        <f>644211.25+I82</f>
        <v>1225965.31</v>
      </c>
      <c r="J43" s="3">
        <v>236444.54</v>
      </c>
      <c r="K43" s="86">
        <f t="shared" si="20"/>
        <v>1462409.85</v>
      </c>
      <c r="L43" s="20">
        <f t="shared" si="21"/>
        <v>-26133.569999999832</v>
      </c>
      <c r="M43" s="12"/>
      <c r="N43" s="36">
        <f>682427.18+N82</f>
        <v>1298692.07</v>
      </c>
      <c r="O43" s="36">
        <v>250470.91</v>
      </c>
      <c r="P43" s="3">
        <f t="shared" si="22"/>
        <v>1252380.9500000002</v>
      </c>
      <c r="Q43" s="3">
        <f t="shared" si="23"/>
        <v>270648.46000000002</v>
      </c>
      <c r="R43" s="20">
        <f t="shared" si="10"/>
        <v>1523029.4100000001</v>
      </c>
      <c r="S43" s="20">
        <f t="shared" si="24"/>
        <v>34485.990000000224</v>
      </c>
      <c r="T43" s="12"/>
      <c r="U43" s="3">
        <f>682427.18+U82</f>
        <v>1298692.07</v>
      </c>
      <c r="V43" s="3">
        <v>250470.91</v>
      </c>
      <c r="W43" s="20">
        <f t="shared" si="11"/>
        <v>1549162.98</v>
      </c>
      <c r="X43" s="3">
        <f>209792.49+X82</f>
        <v>399245.3</v>
      </c>
      <c r="Y43" s="3">
        <v>31989.71</v>
      </c>
      <c r="Z43" s="20">
        <f t="shared" si="12"/>
        <v>431235.01</v>
      </c>
      <c r="AB43" s="3">
        <f>691433.2+AB82</f>
        <v>1315830.97</v>
      </c>
      <c r="AC43" s="3">
        <v>253776.38</v>
      </c>
      <c r="AD43" s="20">
        <f t="shared" si="13"/>
        <v>1569607.35</v>
      </c>
      <c r="AE43" s="3">
        <f>209792.49+AE82</f>
        <v>399245.3</v>
      </c>
      <c r="AF43" s="3">
        <v>31989.71</v>
      </c>
      <c r="AG43" s="20">
        <f t="shared" si="14"/>
        <v>431235.01</v>
      </c>
      <c r="AI43" s="3">
        <f>38720.26+AI82</f>
        <v>73686.540000000008</v>
      </c>
      <c r="AJ43" s="3">
        <v>14211.48</v>
      </c>
      <c r="AK43" s="20">
        <f t="shared" si="16"/>
        <v>87898.02</v>
      </c>
      <c r="AN43" s="15">
        <f t="shared" si="25"/>
        <v>5259178.08</v>
      </c>
      <c r="AO43" s="15">
        <f t="shared" si="26"/>
        <v>985196.67</v>
      </c>
      <c r="AP43" s="1"/>
      <c r="AQ43" s="15">
        <f t="shared" si="17"/>
        <v>2570968.5</v>
      </c>
      <c r="AR43" s="15">
        <f t="shared" si="18"/>
        <v>466737.9</v>
      </c>
      <c r="AS43" s="1" t="str">
        <f>VLOOKUP(B43,'[4]Cost UPL SFY20 Separate'!$B:$B,1,FALSE)</f>
        <v>100697950B</v>
      </c>
    </row>
    <row r="44" spans="1:45">
      <c r="A44" s="16">
        <v>10</v>
      </c>
      <c r="B44" s="7" t="s">
        <v>116</v>
      </c>
      <c r="C44" s="4" t="s">
        <v>117</v>
      </c>
      <c r="D44" s="4">
        <v>1</v>
      </c>
      <c r="E44" s="12"/>
      <c r="F44" s="3">
        <f>5222267.39+F86+F85+F84</f>
        <v>8556421.8699999992</v>
      </c>
      <c r="G44" s="3">
        <v>1043819.97</v>
      </c>
      <c r="H44" s="20">
        <f t="shared" si="19"/>
        <v>9600241.8399999999</v>
      </c>
      <c r="I44" s="3">
        <f>5032175.82+I86+I85+I84</f>
        <v>8244966.4199999999</v>
      </c>
      <c r="J44" s="3">
        <v>1141207.55</v>
      </c>
      <c r="K44" s="86">
        <f t="shared" si="20"/>
        <v>9386173.9700000007</v>
      </c>
      <c r="L44" s="20">
        <f t="shared" si="21"/>
        <v>-214067.86999999918</v>
      </c>
      <c r="M44" s="12"/>
      <c r="N44" s="36">
        <f>5330694.73+N86+N85+N84</f>
        <v>8734074.5999999996</v>
      </c>
      <c r="O44" s="36">
        <v>1208906.3</v>
      </c>
      <c r="P44" s="3">
        <f t="shared" si="22"/>
        <v>8422619.1500000004</v>
      </c>
      <c r="Q44" s="3">
        <f t="shared" si="23"/>
        <v>1306293.8800000001</v>
      </c>
      <c r="R44" s="20">
        <f t="shared" si="10"/>
        <v>9728913.0300000012</v>
      </c>
      <c r="S44" s="20">
        <f t="shared" si="24"/>
        <v>128671.19000000134</v>
      </c>
      <c r="T44" s="12"/>
      <c r="U44" s="3">
        <f>5330694.73+U84+U85+U86</f>
        <v>8734074.6000000015</v>
      </c>
      <c r="V44" s="3">
        <v>1208906.3</v>
      </c>
      <c r="W44" s="20">
        <f t="shared" si="11"/>
        <v>9942980.9000000022</v>
      </c>
      <c r="X44" s="3">
        <f>1638767.86+X84+X85+X86</f>
        <v>2685038.54</v>
      </c>
      <c r="Y44" s="3">
        <v>154399.42000000001</v>
      </c>
      <c r="Z44" s="20">
        <f t="shared" si="12"/>
        <v>2839437.96</v>
      </c>
      <c r="AB44" s="3">
        <f>5401044.17+AB84+AB85+AB86</f>
        <v>8849338.6099999994</v>
      </c>
      <c r="AC44" s="3">
        <v>1224860.3</v>
      </c>
      <c r="AD44" s="20">
        <f t="shared" si="13"/>
        <v>10074198.91</v>
      </c>
      <c r="AE44" s="3">
        <f>1638767.86+AE86+AE85+AE84</f>
        <v>2685038.54</v>
      </c>
      <c r="AF44" s="3">
        <v>154399.42000000001</v>
      </c>
      <c r="AG44" s="20">
        <f t="shared" si="14"/>
        <v>2839437.96</v>
      </c>
      <c r="AI44" s="3">
        <f>302458.47+AI86+AI85+AI84</f>
        <v>495562.95999999996</v>
      </c>
      <c r="AJ44" s="3">
        <v>68592.179999999993</v>
      </c>
      <c r="AK44" s="20">
        <f t="shared" si="16"/>
        <v>564155.1399999999</v>
      </c>
      <c r="AN44" s="15">
        <f t="shared" si="25"/>
        <v>35369472.640000001</v>
      </c>
      <c r="AO44" s="15">
        <f t="shared" si="26"/>
        <v>4755085.05</v>
      </c>
      <c r="AP44" s="1"/>
      <c r="AQ44" s="15">
        <f t="shared" si="17"/>
        <v>17290496.469999999</v>
      </c>
      <c r="AR44" s="15">
        <f t="shared" si="18"/>
        <v>2252726.27</v>
      </c>
      <c r="AS44" s="1" t="str">
        <f>VLOOKUP(B44,'[4]Cost UPL SFY20 Separate'!$B:$B,1,FALSE)</f>
        <v>100699540A</v>
      </c>
    </row>
    <row r="45" spans="1:45">
      <c r="A45" s="16">
        <v>10</v>
      </c>
      <c r="B45" s="7" t="s">
        <v>118</v>
      </c>
      <c r="C45" s="4" t="s">
        <v>119</v>
      </c>
      <c r="D45" s="4">
        <v>1</v>
      </c>
      <c r="E45" s="12"/>
      <c r="F45" s="3">
        <v>79927.11</v>
      </c>
      <c r="G45" s="3">
        <v>182770.96</v>
      </c>
      <c r="H45" s="20">
        <f t="shared" si="19"/>
        <v>262698.07</v>
      </c>
      <c r="I45" s="3">
        <v>77017.740000000005</v>
      </c>
      <c r="J45" s="3">
        <v>199823.35</v>
      </c>
      <c r="K45" s="86">
        <f t="shared" si="20"/>
        <v>276841.09000000003</v>
      </c>
      <c r="L45" s="20">
        <f t="shared" si="21"/>
        <v>14143.020000000019</v>
      </c>
      <c r="M45" s="12"/>
      <c r="N45" s="36">
        <v>81586.59</v>
      </c>
      <c r="O45" s="36">
        <v>211677.28</v>
      </c>
      <c r="P45" s="3">
        <f t="shared" si="22"/>
        <v>78677.22</v>
      </c>
      <c r="Q45" s="3">
        <f t="shared" si="23"/>
        <v>228729.67</v>
      </c>
      <c r="R45" s="20">
        <f t="shared" si="10"/>
        <v>307406.89</v>
      </c>
      <c r="S45" s="20">
        <f t="shared" si="24"/>
        <v>44708.820000000007</v>
      </c>
      <c r="T45" s="12"/>
      <c r="U45" s="3">
        <v>81586.59</v>
      </c>
      <c r="V45" s="3">
        <v>211677.28</v>
      </c>
      <c r="W45" s="20">
        <f t="shared" si="11"/>
        <v>293263.87</v>
      </c>
      <c r="X45" s="3">
        <v>25081.439999999999</v>
      </c>
      <c r="Y45" s="3">
        <v>27035.05</v>
      </c>
      <c r="Z45" s="20">
        <f t="shared" si="12"/>
        <v>52116.49</v>
      </c>
      <c r="AB45" s="3">
        <v>82663.3</v>
      </c>
      <c r="AC45" s="3">
        <v>214470.79</v>
      </c>
      <c r="AD45" s="20">
        <f t="shared" si="13"/>
        <v>297134.09000000003</v>
      </c>
      <c r="AE45" s="3">
        <v>25081.439999999999</v>
      </c>
      <c r="AF45" s="3">
        <v>27035.05</v>
      </c>
      <c r="AG45" s="20">
        <f t="shared" si="14"/>
        <v>52116.49</v>
      </c>
      <c r="AI45" s="3">
        <v>4629.1400000000003</v>
      </c>
      <c r="AJ45" s="3">
        <v>12010.36</v>
      </c>
      <c r="AK45" s="20">
        <f t="shared" si="16"/>
        <v>16639.5</v>
      </c>
      <c r="AN45" s="15">
        <f t="shared" si="25"/>
        <v>330392.73000000004</v>
      </c>
      <c r="AO45" s="15">
        <f t="shared" si="26"/>
        <v>832606.67</v>
      </c>
      <c r="AP45" s="1"/>
      <c r="AQ45" s="15">
        <f t="shared" si="17"/>
        <v>161513.70000000001</v>
      </c>
      <c r="AR45" s="15">
        <f t="shared" si="18"/>
        <v>394448.24</v>
      </c>
      <c r="AS45" s="1" t="str">
        <f>VLOOKUP(B45,'[4]Cost UPL SFY20 Separate'!$B:$B,1,FALSE)</f>
        <v>200310990A</v>
      </c>
    </row>
    <row r="46" spans="1:45">
      <c r="A46" s="16">
        <v>10</v>
      </c>
      <c r="B46" s="7" t="s">
        <v>120</v>
      </c>
      <c r="C46" s="4" t="s">
        <v>121</v>
      </c>
      <c r="D46" s="4">
        <v>1</v>
      </c>
      <c r="E46" s="12"/>
      <c r="F46" s="3">
        <v>6146096.3200000003</v>
      </c>
      <c r="G46" s="3">
        <v>535680.79</v>
      </c>
      <c r="H46" s="20">
        <f t="shared" si="19"/>
        <v>6681777.1100000003</v>
      </c>
      <c r="I46" s="3">
        <v>5922377.2000000002</v>
      </c>
      <c r="J46" s="3">
        <v>585659.39</v>
      </c>
      <c r="K46" s="86">
        <f t="shared" si="20"/>
        <v>6508036.5899999999</v>
      </c>
      <c r="L46" s="20">
        <f t="shared" si="21"/>
        <v>-173740.52000000048</v>
      </c>
      <c r="M46" s="12"/>
      <c r="N46" s="36">
        <v>6273704.6600000001</v>
      </c>
      <c r="O46" s="36">
        <v>620401.89</v>
      </c>
      <c r="P46" s="3">
        <f t="shared" si="22"/>
        <v>6049985.54</v>
      </c>
      <c r="Q46" s="3">
        <f t="shared" si="23"/>
        <v>670380.49</v>
      </c>
      <c r="R46" s="20">
        <f t="shared" si="10"/>
        <v>6720366.0300000003</v>
      </c>
      <c r="S46" s="20">
        <f t="shared" si="24"/>
        <v>38588.919999999925</v>
      </c>
      <c r="T46" s="12"/>
      <c r="U46" s="3">
        <v>6273704.6600000001</v>
      </c>
      <c r="V46" s="3">
        <v>620401.89</v>
      </c>
      <c r="W46" s="20">
        <f t="shared" si="11"/>
        <v>6894106.5499999998</v>
      </c>
      <c r="X46" s="3">
        <v>1928668.99</v>
      </c>
      <c r="Y46" s="3">
        <v>79236.649999999994</v>
      </c>
      <c r="Z46" s="20">
        <f t="shared" si="12"/>
        <v>2007905.64</v>
      </c>
      <c r="AB46" s="3">
        <v>6356499.0499999998</v>
      </c>
      <c r="AC46" s="3">
        <v>628589.37</v>
      </c>
      <c r="AD46" s="20">
        <f t="shared" si="13"/>
        <v>6985088.4199999999</v>
      </c>
      <c r="AE46" s="3">
        <v>1928668.99</v>
      </c>
      <c r="AF46" s="3">
        <v>79236.649999999994</v>
      </c>
      <c r="AG46" s="20">
        <f t="shared" si="14"/>
        <v>2007905.64</v>
      </c>
      <c r="AI46" s="3">
        <v>355963.95</v>
      </c>
      <c r="AJ46" s="3">
        <v>35201</v>
      </c>
      <c r="AK46" s="20">
        <f t="shared" si="16"/>
        <v>391164.95</v>
      </c>
      <c r="AN46" s="15">
        <f t="shared" si="25"/>
        <v>25405968.640000001</v>
      </c>
      <c r="AO46" s="15">
        <f t="shared" si="26"/>
        <v>2440274.9400000004</v>
      </c>
      <c r="AP46" s="1"/>
      <c r="AQ46" s="15">
        <f t="shared" si="17"/>
        <v>12419800.98</v>
      </c>
      <c r="AR46" s="15">
        <f t="shared" si="18"/>
        <v>1156082.6800000002</v>
      </c>
      <c r="AS46" s="1" t="str">
        <f>VLOOKUP(B46,'[4]Cost UPL SFY20 Separate'!$B:$B,1,FALSE)</f>
        <v>100699400A</v>
      </c>
    </row>
    <row r="47" spans="1:45">
      <c r="A47" s="16">
        <v>10</v>
      </c>
      <c r="B47" s="7" t="s">
        <v>122</v>
      </c>
      <c r="C47" s="4" t="s">
        <v>123</v>
      </c>
      <c r="D47" s="4">
        <v>1</v>
      </c>
      <c r="E47" s="12"/>
      <c r="F47" s="3">
        <v>235419.85</v>
      </c>
      <c r="G47" s="3">
        <v>99907.23</v>
      </c>
      <c r="H47" s="20">
        <f t="shared" si="19"/>
        <v>335327.08</v>
      </c>
      <c r="I47" s="3">
        <v>226850.53</v>
      </c>
      <c r="J47" s="3">
        <v>109228.5</v>
      </c>
      <c r="K47" s="86">
        <f t="shared" si="20"/>
        <v>336079.03</v>
      </c>
      <c r="L47" s="20">
        <f t="shared" si="21"/>
        <v>751.95000000001164</v>
      </c>
      <c r="M47" s="12"/>
      <c r="N47" s="36">
        <v>240307.76</v>
      </c>
      <c r="O47" s="36">
        <v>115708.15</v>
      </c>
      <c r="P47" s="3">
        <f t="shared" si="22"/>
        <v>231738.44</v>
      </c>
      <c r="Q47" s="3">
        <f t="shared" si="23"/>
        <v>125029.42</v>
      </c>
      <c r="R47" s="20">
        <f t="shared" si="10"/>
        <v>356767.86</v>
      </c>
      <c r="S47" s="20">
        <f t="shared" si="24"/>
        <v>21440.77999999997</v>
      </c>
      <c r="T47" s="12"/>
      <c r="U47" s="3">
        <v>240307.76</v>
      </c>
      <c r="V47" s="3">
        <v>115708.15</v>
      </c>
      <c r="W47" s="20">
        <f t="shared" si="11"/>
        <v>356015.91000000003</v>
      </c>
      <c r="X47" s="3">
        <v>73875.67</v>
      </c>
      <c r="Y47" s="3">
        <v>14778.04</v>
      </c>
      <c r="Z47" s="20">
        <f t="shared" si="12"/>
        <v>88653.709999999992</v>
      </c>
      <c r="AB47" s="3">
        <v>243479.11</v>
      </c>
      <c r="AC47" s="3">
        <v>117235.16</v>
      </c>
      <c r="AD47" s="20">
        <f t="shared" si="13"/>
        <v>360714.27</v>
      </c>
      <c r="AE47" s="3">
        <v>73875.67</v>
      </c>
      <c r="AF47" s="3">
        <v>14778.04</v>
      </c>
      <c r="AG47" s="20">
        <f t="shared" si="14"/>
        <v>88653.709999999992</v>
      </c>
      <c r="AI47" s="3">
        <v>13634.83</v>
      </c>
      <c r="AJ47" s="3">
        <v>6565.17</v>
      </c>
      <c r="AK47" s="20">
        <f t="shared" si="16"/>
        <v>20200</v>
      </c>
      <c r="AN47" s="15">
        <f t="shared" si="25"/>
        <v>973149.30999999994</v>
      </c>
      <c r="AO47" s="15">
        <f t="shared" si="26"/>
        <v>455123.86000000004</v>
      </c>
      <c r="AP47" s="1"/>
      <c r="AQ47" s="15">
        <f t="shared" si="17"/>
        <v>475727.61</v>
      </c>
      <c r="AR47" s="15">
        <f t="shared" si="18"/>
        <v>215615.38</v>
      </c>
      <c r="AS47" s="1" t="str">
        <f>VLOOKUP(B47,'[4]Cost UPL SFY20 Separate'!$B:$B,1,FALSE)</f>
        <v>200106410A</v>
      </c>
    </row>
    <row r="48" spans="1:45">
      <c r="A48" s="16">
        <v>12</v>
      </c>
      <c r="B48" s="7" t="s">
        <v>124</v>
      </c>
      <c r="C48" s="4" t="s">
        <v>125</v>
      </c>
      <c r="D48" s="4">
        <v>1</v>
      </c>
      <c r="E48" s="12"/>
      <c r="F48" s="3">
        <v>84066.26</v>
      </c>
      <c r="G48" s="3">
        <v>0</v>
      </c>
      <c r="H48" s="20">
        <f t="shared" si="19"/>
        <v>84066.26</v>
      </c>
      <c r="I48" s="3">
        <v>81006.23</v>
      </c>
      <c r="J48" s="3">
        <v>0</v>
      </c>
      <c r="K48" s="86">
        <f t="shared" si="20"/>
        <v>81006.23</v>
      </c>
      <c r="L48" s="20">
        <f t="shared" si="21"/>
        <v>-3060.0299999999988</v>
      </c>
      <c r="M48" s="12"/>
      <c r="N48" s="36">
        <v>85811.69</v>
      </c>
      <c r="O48" s="36">
        <v>0</v>
      </c>
      <c r="P48" s="3">
        <f t="shared" si="22"/>
        <v>82751.66</v>
      </c>
      <c r="Q48" s="3">
        <f t="shared" si="23"/>
        <v>0</v>
      </c>
      <c r="R48" s="20">
        <f t="shared" si="10"/>
        <v>82751.66</v>
      </c>
      <c r="S48" s="20">
        <f t="shared" si="24"/>
        <v>-1314.5999999999913</v>
      </c>
      <c r="T48" s="12"/>
      <c r="U48" s="3">
        <v>85811.69</v>
      </c>
      <c r="V48" s="3">
        <v>0</v>
      </c>
      <c r="W48" s="20">
        <f t="shared" si="11"/>
        <v>85811.69</v>
      </c>
      <c r="X48" s="3">
        <v>26380.32</v>
      </c>
      <c r="Y48" s="3">
        <v>0</v>
      </c>
      <c r="Z48" s="20">
        <f t="shared" si="12"/>
        <v>26380.32</v>
      </c>
      <c r="AB48" s="3">
        <v>86944.15</v>
      </c>
      <c r="AC48" s="3">
        <v>0</v>
      </c>
      <c r="AD48" s="20">
        <f t="shared" si="13"/>
        <v>86944.15</v>
      </c>
      <c r="AE48" s="3">
        <v>26380.32</v>
      </c>
      <c r="AF48" s="3">
        <v>0</v>
      </c>
      <c r="AG48" s="20">
        <f t="shared" si="14"/>
        <v>26380.32</v>
      </c>
      <c r="AI48" s="3">
        <v>4868.87</v>
      </c>
      <c r="AJ48" s="3">
        <v>0</v>
      </c>
      <c r="AK48" s="20">
        <f t="shared" si="16"/>
        <v>4868.87</v>
      </c>
      <c r="AN48" s="15">
        <f t="shared" si="25"/>
        <v>347502.66000000003</v>
      </c>
      <c r="AO48" s="15">
        <f t="shared" si="26"/>
        <v>0</v>
      </c>
      <c r="AP48" s="1"/>
      <c r="AQ48" s="15">
        <f t="shared" si="17"/>
        <v>169877.95</v>
      </c>
      <c r="AR48" s="15">
        <f t="shared" si="18"/>
        <v>0</v>
      </c>
      <c r="AS48" s="1" t="str">
        <f>VLOOKUP(B48,'[4]Cost UPL SFY20 Separate'!$B:$B,1,FALSE)</f>
        <v>200682470A</v>
      </c>
    </row>
    <row r="49" spans="1:45">
      <c r="A49" s="16">
        <v>10</v>
      </c>
      <c r="B49" s="7" t="s">
        <v>126</v>
      </c>
      <c r="C49" s="4" t="s">
        <v>127</v>
      </c>
      <c r="D49" s="4">
        <v>1</v>
      </c>
      <c r="E49" s="12"/>
      <c r="F49" s="3">
        <v>495018.06</v>
      </c>
      <c r="G49" s="3">
        <v>140925.59</v>
      </c>
      <c r="H49" s="20">
        <f t="shared" si="19"/>
        <v>635943.65</v>
      </c>
      <c r="I49" s="3">
        <v>476999.3</v>
      </c>
      <c r="J49" s="3">
        <v>154073.84</v>
      </c>
      <c r="K49" s="86">
        <f t="shared" si="20"/>
        <v>631073.14</v>
      </c>
      <c r="L49" s="20">
        <f t="shared" si="21"/>
        <v>-4870.5100000000093</v>
      </c>
      <c r="M49" s="12"/>
      <c r="N49" s="36">
        <v>505295.87</v>
      </c>
      <c r="O49" s="36">
        <v>163213.81</v>
      </c>
      <c r="P49" s="3">
        <f t="shared" si="22"/>
        <v>487277.11</v>
      </c>
      <c r="Q49" s="3">
        <f t="shared" si="23"/>
        <v>176362.06</v>
      </c>
      <c r="R49" s="20">
        <f t="shared" si="10"/>
        <v>663639.16999999993</v>
      </c>
      <c r="S49" s="20">
        <f t="shared" si="24"/>
        <v>27695.519999999902</v>
      </c>
      <c r="T49" s="12"/>
      <c r="U49" s="3">
        <v>505295.87</v>
      </c>
      <c r="V49" s="3">
        <v>163213.81</v>
      </c>
      <c r="W49" s="20">
        <f t="shared" si="11"/>
        <v>668509.67999999993</v>
      </c>
      <c r="X49" s="3">
        <v>155338.6</v>
      </c>
      <c r="Y49" s="3">
        <v>20845.39</v>
      </c>
      <c r="Z49" s="20">
        <f t="shared" si="12"/>
        <v>176183.99</v>
      </c>
      <c r="AB49" s="3">
        <v>511964.29</v>
      </c>
      <c r="AC49" s="3">
        <v>165367.76</v>
      </c>
      <c r="AD49" s="20">
        <f t="shared" si="13"/>
        <v>677332.05</v>
      </c>
      <c r="AE49" s="3">
        <v>155338.6</v>
      </c>
      <c r="AF49" s="3">
        <v>20845.39</v>
      </c>
      <c r="AG49" s="20">
        <f t="shared" si="14"/>
        <v>176183.99</v>
      </c>
      <c r="AI49" s="3">
        <v>28670</v>
      </c>
      <c r="AJ49" s="3">
        <v>9260.59</v>
      </c>
      <c r="AK49" s="20">
        <f t="shared" si="16"/>
        <v>37930.589999999997</v>
      </c>
      <c r="AN49" s="15">
        <f t="shared" si="25"/>
        <v>2046244.0899999999</v>
      </c>
      <c r="AO49" s="15">
        <f t="shared" si="26"/>
        <v>641981.55999999994</v>
      </c>
      <c r="AP49" s="1"/>
      <c r="AQ49" s="15">
        <f t="shared" si="17"/>
        <v>1000313.9299999999</v>
      </c>
      <c r="AR49" s="15">
        <f t="shared" si="18"/>
        <v>304139.40000000002</v>
      </c>
      <c r="AS49" s="1" t="str">
        <f>VLOOKUP(B49,'[4]Cost UPL SFY20 Separate'!$B:$B,1,FALSE)</f>
        <v>100690020A</v>
      </c>
    </row>
    <row r="50" spans="1:45">
      <c r="A50" s="16">
        <v>10</v>
      </c>
      <c r="B50" s="7" t="s">
        <v>128</v>
      </c>
      <c r="C50" s="4" t="s">
        <v>129</v>
      </c>
      <c r="D50" s="4">
        <v>1</v>
      </c>
      <c r="E50" s="12"/>
      <c r="F50" s="3">
        <v>799147.7</v>
      </c>
      <c r="G50" s="3">
        <v>362132.61</v>
      </c>
      <c r="H50" s="20">
        <f t="shared" si="19"/>
        <v>1161280.31</v>
      </c>
      <c r="I50" s="3">
        <v>770058.57</v>
      </c>
      <c r="J50" s="3">
        <v>395919.3</v>
      </c>
      <c r="K50" s="86">
        <f t="shared" si="20"/>
        <v>1165977.8699999999</v>
      </c>
      <c r="L50" s="20">
        <f t="shared" si="21"/>
        <v>4697.559999999823</v>
      </c>
      <c r="M50" s="12"/>
      <c r="N50" s="36">
        <v>815740.01</v>
      </c>
      <c r="O50" s="36">
        <v>419406.03</v>
      </c>
      <c r="P50" s="3">
        <f t="shared" si="22"/>
        <v>786650.88</v>
      </c>
      <c r="Q50" s="3">
        <f t="shared" si="23"/>
        <v>453192.72000000003</v>
      </c>
      <c r="R50" s="20">
        <f t="shared" si="10"/>
        <v>1239843.6000000001</v>
      </c>
      <c r="S50" s="20">
        <f t="shared" si="24"/>
        <v>78563.290000000037</v>
      </c>
      <c r="T50" s="12"/>
      <c r="U50" s="3">
        <v>815740.01</v>
      </c>
      <c r="V50" s="3">
        <v>419406.03</v>
      </c>
      <c r="W50" s="20">
        <f t="shared" si="11"/>
        <v>1235146.04</v>
      </c>
      <c r="X50" s="3">
        <v>250775.66</v>
      </c>
      <c r="Y50" s="3">
        <v>53565.81</v>
      </c>
      <c r="Z50" s="20">
        <f t="shared" si="12"/>
        <v>304341.46999999997</v>
      </c>
      <c r="AB50" s="3">
        <v>826505.37</v>
      </c>
      <c r="AC50" s="3">
        <v>424940.96</v>
      </c>
      <c r="AD50" s="20">
        <f t="shared" si="13"/>
        <v>1251446.33</v>
      </c>
      <c r="AE50" s="3">
        <v>250775.66</v>
      </c>
      <c r="AF50" s="3">
        <v>53565.81</v>
      </c>
      <c r="AG50" s="20">
        <f t="shared" si="14"/>
        <v>304341.46999999997</v>
      </c>
      <c r="AI50" s="3">
        <v>46284.3</v>
      </c>
      <c r="AJ50" s="3">
        <v>23796.69</v>
      </c>
      <c r="AK50" s="20">
        <f t="shared" si="16"/>
        <v>70080.990000000005</v>
      </c>
      <c r="AN50" s="15">
        <f t="shared" si="25"/>
        <v>3303417.3899999997</v>
      </c>
      <c r="AO50" s="15">
        <f t="shared" si="26"/>
        <v>1649682.3199999998</v>
      </c>
      <c r="AP50" s="1"/>
      <c r="AQ50" s="15">
        <f t="shared" si="17"/>
        <v>1614887.71</v>
      </c>
      <c r="AR50" s="15">
        <f t="shared" si="18"/>
        <v>781538.64</v>
      </c>
      <c r="AS50" s="1" t="str">
        <f>VLOOKUP(B50,'[4]Cost UPL SFY20 Separate'!$B:$B,1,FALSE)</f>
        <v>100740840B</v>
      </c>
    </row>
    <row r="51" spans="1:45" s="1" customFormat="1">
      <c r="A51" s="16">
        <v>10</v>
      </c>
      <c r="B51" s="7" t="s">
        <v>130</v>
      </c>
      <c r="C51" s="4" t="s">
        <v>131</v>
      </c>
      <c r="D51" s="4">
        <v>1</v>
      </c>
      <c r="E51" s="12"/>
      <c r="F51" s="3">
        <v>138991.94</v>
      </c>
      <c r="G51" s="3">
        <v>393436.2</v>
      </c>
      <c r="H51" s="20">
        <f t="shared" si="19"/>
        <v>532428.14</v>
      </c>
      <c r="I51" s="3">
        <v>133932.60999999999</v>
      </c>
      <c r="J51" s="3">
        <v>430143.5</v>
      </c>
      <c r="K51" s="86">
        <f t="shared" si="20"/>
        <v>564076.11</v>
      </c>
      <c r="L51" s="20">
        <f t="shared" si="21"/>
        <v>31647.969999999972</v>
      </c>
      <c r="M51" s="12"/>
      <c r="N51" s="36">
        <v>141877.76000000001</v>
      </c>
      <c r="O51" s="36">
        <v>455660.48</v>
      </c>
      <c r="P51" s="3">
        <f t="shared" si="22"/>
        <v>136818.43</v>
      </c>
      <c r="Q51" s="3">
        <f t="shared" si="23"/>
        <v>492367.77999999997</v>
      </c>
      <c r="R51" s="20">
        <f t="shared" si="10"/>
        <v>629186.21</v>
      </c>
      <c r="S51" s="20">
        <f t="shared" si="24"/>
        <v>96758.069999999949</v>
      </c>
      <c r="T51" s="12"/>
      <c r="U51" s="3">
        <v>141877.76000000001</v>
      </c>
      <c r="V51" s="3">
        <v>455660.48</v>
      </c>
      <c r="W51" s="20">
        <f t="shared" si="11"/>
        <v>597538.24</v>
      </c>
      <c r="X51" s="3">
        <v>43616.21</v>
      </c>
      <c r="Y51" s="3">
        <v>58196.17</v>
      </c>
      <c r="Z51" s="20">
        <f t="shared" si="12"/>
        <v>101812.38</v>
      </c>
      <c r="AA51" s="9"/>
      <c r="AB51" s="3">
        <v>143750.13</v>
      </c>
      <c r="AC51" s="3">
        <v>461673.86</v>
      </c>
      <c r="AD51" s="20">
        <f t="shared" si="13"/>
        <v>605423.99</v>
      </c>
      <c r="AE51" s="3">
        <v>43616.21</v>
      </c>
      <c r="AF51" s="3">
        <v>58196.17</v>
      </c>
      <c r="AG51" s="20">
        <f t="shared" si="14"/>
        <v>101812.38</v>
      </c>
      <c r="AH51" s="9"/>
      <c r="AI51" s="3">
        <v>8050.01</v>
      </c>
      <c r="AJ51" s="3">
        <v>25853.74</v>
      </c>
      <c r="AK51" s="20">
        <f t="shared" si="16"/>
        <v>33903.75</v>
      </c>
      <c r="AL51" s="9"/>
      <c r="AM51" s="18"/>
      <c r="AN51" s="15">
        <f t="shared" si="25"/>
        <v>574547.60000000009</v>
      </c>
      <c r="AO51" s="15">
        <f t="shared" si="26"/>
        <v>1792284.76</v>
      </c>
      <c r="AQ51" s="15">
        <f t="shared" si="17"/>
        <v>280869.7</v>
      </c>
      <c r="AR51" s="15">
        <f t="shared" si="18"/>
        <v>849096.67999999993</v>
      </c>
      <c r="AS51" s="1" t="str">
        <f>VLOOKUP(B51,'[4]Cost UPL SFY20 Separate'!$B:$B,1,FALSE)</f>
        <v>200006260A</v>
      </c>
    </row>
    <row r="52" spans="1:45" s="1" customFormat="1">
      <c r="A52" s="16">
        <v>12</v>
      </c>
      <c r="B52" s="7" t="s">
        <v>132</v>
      </c>
      <c r="C52" s="4" t="s">
        <v>133</v>
      </c>
      <c r="D52" s="4">
        <v>1</v>
      </c>
      <c r="E52" s="12"/>
      <c r="F52" s="3">
        <v>644441.30000000005</v>
      </c>
      <c r="G52" s="3">
        <v>0</v>
      </c>
      <c r="H52" s="20">
        <f t="shared" si="19"/>
        <v>644441.30000000005</v>
      </c>
      <c r="I52" s="3">
        <v>620983.51</v>
      </c>
      <c r="J52" s="3">
        <v>0</v>
      </c>
      <c r="K52" s="86">
        <f t="shared" si="20"/>
        <v>620983.51</v>
      </c>
      <c r="L52" s="20">
        <f t="shared" si="21"/>
        <v>-23457.790000000037</v>
      </c>
      <c r="M52" s="12"/>
      <c r="N52" s="36">
        <v>657821.52</v>
      </c>
      <c r="O52" s="36">
        <v>0</v>
      </c>
      <c r="P52" s="3">
        <f t="shared" si="22"/>
        <v>634363.73</v>
      </c>
      <c r="Q52" s="3">
        <f t="shared" si="23"/>
        <v>0</v>
      </c>
      <c r="R52" s="20">
        <f t="shared" si="10"/>
        <v>634363.73</v>
      </c>
      <c r="S52" s="20">
        <f t="shared" si="24"/>
        <v>-10077.570000000065</v>
      </c>
      <c r="T52" s="12"/>
      <c r="U52" s="3">
        <v>657821.52</v>
      </c>
      <c r="V52" s="3">
        <v>0</v>
      </c>
      <c r="W52" s="20">
        <f t="shared" si="11"/>
        <v>657821.52</v>
      </c>
      <c r="X52" s="3">
        <v>202228.19</v>
      </c>
      <c r="Y52" s="3">
        <v>0</v>
      </c>
      <c r="Z52" s="20">
        <f t="shared" si="12"/>
        <v>202228.19</v>
      </c>
      <c r="AA52" s="9"/>
      <c r="AB52" s="3">
        <v>666502.81999999995</v>
      </c>
      <c r="AC52" s="3">
        <v>0</v>
      </c>
      <c r="AD52" s="20">
        <f t="shared" si="13"/>
        <v>666502.81999999995</v>
      </c>
      <c r="AE52" s="3">
        <v>202228.19</v>
      </c>
      <c r="AF52" s="3">
        <v>0</v>
      </c>
      <c r="AG52" s="20">
        <f t="shared" si="14"/>
        <v>202228.19</v>
      </c>
      <c r="AH52" s="9"/>
      <c r="AI52" s="3">
        <v>37324.160000000003</v>
      </c>
      <c r="AJ52" s="3">
        <v>0</v>
      </c>
      <c r="AK52" s="20">
        <f t="shared" si="16"/>
        <v>37324.160000000003</v>
      </c>
      <c r="AL52" s="9"/>
      <c r="AM52" s="18"/>
      <c r="AN52" s="32">
        <f t="shared" si="25"/>
        <v>2663911.3200000003</v>
      </c>
      <c r="AO52" s="15">
        <f t="shared" si="26"/>
        <v>0</v>
      </c>
      <c r="AQ52" s="15">
        <f t="shared" si="17"/>
        <v>1302262.82</v>
      </c>
      <c r="AR52" s="15">
        <f t="shared" si="18"/>
        <v>0</v>
      </c>
      <c r="AS52" s="1" t="str">
        <f>VLOOKUP(B52,'[4]Cost UPL SFY20 Separate'!$B:$B,1,FALSE)</f>
        <v>200028650A</v>
      </c>
    </row>
    <row r="53" spans="1:45">
      <c r="A53" s="16">
        <v>634</v>
      </c>
      <c r="B53" s="7" t="s">
        <v>134</v>
      </c>
      <c r="C53" s="8" t="s">
        <v>135</v>
      </c>
      <c r="D53" s="4">
        <v>1</v>
      </c>
      <c r="E53" s="12"/>
      <c r="F53" s="3">
        <f>251894.53+F87</f>
        <v>1195667.3599999999</v>
      </c>
      <c r="G53" s="3">
        <v>0</v>
      </c>
      <c r="H53" s="20">
        <f t="shared" si="19"/>
        <v>1195667.3599999999</v>
      </c>
      <c r="I53" s="3">
        <f>242725.52+I87</f>
        <v>1152144.83</v>
      </c>
      <c r="J53" s="3">
        <v>0</v>
      </c>
      <c r="K53" s="86">
        <f t="shared" si="20"/>
        <v>1152144.83</v>
      </c>
      <c r="L53" s="20">
        <f t="shared" si="21"/>
        <v>-43522.529999999795</v>
      </c>
      <c r="M53" s="12"/>
      <c r="N53" s="36">
        <f>257124.49+N87</f>
        <v>1220492.3999999999</v>
      </c>
      <c r="O53" s="36">
        <v>0</v>
      </c>
      <c r="P53" s="3">
        <f t="shared" si="22"/>
        <v>1176969.8700000001</v>
      </c>
      <c r="Q53" s="3">
        <f t="shared" si="23"/>
        <v>0</v>
      </c>
      <c r="R53" s="20">
        <f t="shared" si="10"/>
        <v>1176969.8700000001</v>
      </c>
      <c r="S53" s="20">
        <f t="shared" si="24"/>
        <v>-18697.489999999758</v>
      </c>
      <c r="T53" s="12"/>
      <c r="U53" s="3">
        <f>257124.49+U87</f>
        <v>1220492.3999999999</v>
      </c>
      <c r="V53" s="3">
        <v>0</v>
      </c>
      <c r="W53" s="20">
        <f t="shared" si="11"/>
        <v>1220492.3999999999</v>
      </c>
      <c r="X53" s="3">
        <f>79045.48+X87</f>
        <v>375205.07</v>
      </c>
      <c r="Y53" s="3">
        <v>0</v>
      </c>
      <c r="Z53" s="20">
        <f t="shared" si="12"/>
        <v>375205.07</v>
      </c>
      <c r="AB53" s="3">
        <f>260517.77+AB87</f>
        <v>1236599.29</v>
      </c>
      <c r="AC53" s="3">
        <v>0</v>
      </c>
      <c r="AD53" s="20">
        <f t="shared" si="13"/>
        <v>1236599.29</v>
      </c>
      <c r="AE53" s="3">
        <f>79045.48+AE87</f>
        <v>375205.07</v>
      </c>
      <c r="AF53" s="3">
        <v>0</v>
      </c>
      <c r="AG53" s="20">
        <f t="shared" si="14"/>
        <v>375205.07</v>
      </c>
      <c r="AI53" s="3">
        <f>14589+AI87</f>
        <v>69249.570000000007</v>
      </c>
      <c r="AJ53" s="3">
        <v>0</v>
      </c>
      <c r="AK53" s="20">
        <f t="shared" si="16"/>
        <v>69249.570000000007</v>
      </c>
      <c r="AN53" s="32">
        <f t="shared" si="25"/>
        <v>4942501.0199999996</v>
      </c>
      <c r="AO53" s="15">
        <f t="shared" si="26"/>
        <v>0</v>
      </c>
      <c r="AP53" s="1"/>
      <c r="AQ53" s="15">
        <f t="shared" si="17"/>
        <v>2416159.7599999998</v>
      </c>
      <c r="AR53" s="15">
        <f t="shared" si="18"/>
        <v>0</v>
      </c>
      <c r="AS53" s="1" t="str">
        <f>VLOOKUP(B53,'[4]Cost UPL SFY20 Separate'!$B:$B,1,FALSE)</f>
        <v>200673510G</v>
      </c>
    </row>
    <row r="54" spans="1:45">
      <c r="A54" s="16">
        <v>10</v>
      </c>
      <c r="B54" s="7" t="s">
        <v>136</v>
      </c>
      <c r="C54" s="4" t="s">
        <v>137</v>
      </c>
      <c r="D54" s="4">
        <v>1</v>
      </c>
      <c r="E54" s="12"/>
      <c r="F54" s="3">
        <v>186580.44</v>
      </c>
      <c r="G54" s="3">
        <v>105735.05</v>
      </c>
      <c r="H54" s="20">
        <f t="shared" si="19"/>
        <v>292315.49</v>
      </c>
      <c r="I54" s="3">
        <v>179788.87</v>
      </c>
      <c r="J54" s="3">
        <v>115600.05</v>
      </c>
      <c r="K54" s="86">
        <f t="shared" si="20"/>
        <v>295388.92</v>
      </c>
      <c r="L54" s="20">
        <f t="shared" si="21"/>
        <v>3073.429999999993</v>
      </c>
      <c r="M54" s="12"/>
      <c r="N54" s="36">
        <v>190454.31</v>
      </c>
      <c r="O54" s="36">
        <v>122457.68</v>
      </c>
      <c r="P54" s="3">
        <f t="shared" si="22"/>
        <v>183662.74</v>
      </c>
      <c r="Q54" s="3">
        <f t="shared" si="23"/>
        <v>132322.68</v>
      </c>
      <c r="R54" s="20">
        <f>P54+Q54</f>
        <v>315985.42</v>
      </c>
      <c r="S54" s="20">
        <f t="shared" si="24"/>
        <v>23669.929999999993</v>
      </c>
      <c r="T54" s="12"/>
      <c r="U54" s="3">
        <v>190454.31</v>
      </c>
      <c r="V54" s="3">
        <v>122457.68</v>
      </c>
      <c r="W54" s="20">
        <f t="shared" si="11"/>
        <v>312911.99</v>
      </c>
      <c r="X54" s="3">
        <v>58549.67</v>
      </c>
      <c r="Y54" s="3">
        <v>15640.08</v>
      </c>
      <c r="Z54" s="20">
        <f t="shared" si="12"/>
        <v>74189.75</v>
      </c>
      <c r="AB54" s="3">
        <v>192967.75</v>
      </c>
      <c r="AC54" s="3">
        <v>124073.76</v>
      </c>
      <c r="AD54" s="20">
        <f t="shared" si="13"/>
        <v>317041.51</v>
      </c>
      <c r="AE54" s="3">
        <v>58549.67</v>
      </c>
      <c r="AF54" s="3">
        <v>15640.08</v>
      </c>
      <c r="AG54" s="20">
        <f t="shared" si="14"/>
        <v>74189.75</v>
      </c>
      <c r="AI54" s="3">
        <v>10806.19</v>
      </c>
      <c r="AJ54" s="3">
        <v>6948.13</v>
      </c>
      <c r="AK54" s="20">
        <f t="shared" si="16"/>
        <v>17754.32</v>
      </c>
      <c r="AN54" s="32">
        <f t="shared" si="25"/>
        <v>771263</v>
      </c>
      <c r="AO54" s="15">
        <f t="shared" si="26"/>
        <v>481672.3</v>
      </c>
      <c r="AP54" s="1"/>
      <c r="AQ54" s="15">
        <f t="shared" si="17"/>
        <v>377034.75</v>
      </c>
      <c r="AR54" s="15">
        <f t="shared" si="18"/>
        <v>228192.72999999998</v>
      </c>
      <c r="AS54" s="1" t="str">
        <f>VLOOKUP(B54,'[4]Cost UPL SFY20 Separate'!$B:$B,1,FALSE)</f>
        <v>200019120A</v>
      </c>
    </row>
    <row r="55" spans="1:45" s="1" customFormat="1">
      <c r="A55" s="16">
        <v>10</v>
      </c>
      <c r="B55" s="7" t="s">
        <v>138</v>
      </c>
      <c r="C55" s="4" t="s">
        <v>139</v>
      </c>
      <c r="D55" s="4">
        <v>2</v>
      </c>
      <c r="E55" s="12"/>
      <c r="F55" s="3">
        <v>37913.620000000003</v>
      </c>
      <c r="G55" s="3">
        <v>29933.88</v>
      </c>
      <c r="H55" s="20">
        <f t="shared" si="19"/>
        <v>67847.5</v>
      </c>
      <c r="I55" s="3">
        <v>37621.69</v>
      </c>
      <c r="J55" s="3">
        <v>48088.91</v>
      </c>
      <c r="K55" s="86">
        <f t="shared" si="20"/>
        <v>85710.6</v>
      </c>
      <c r="L55" s="20">
        <f t="shared" si="21"/>
        <v>17863.100000000006</v>
      </c>
      <c r="M55" s="12"/>
      <c r="N55" s="36">
        <v>39853.480000000003</v>
      </c>
      <c r="O55" s="36">
        <v>50941.65</v>
      </c>
      <c r="P55" s="3">
        <f t="shared" si="22"/>
        <v>39561.550000000003</v>
      </c>
      <c r="Q55" s="3">
        <f t="shared" si="23"/>
        <v>69096.680000000008</v>
      </c>
      <c r="R55" s="20">
        <f t="shared" si="10"/>
        <v>108658.23000000001</v>
      </c>
      <c r="S55" s="20">
        <f t="shared" si="24"/>
        <v>40810.73000000001</v>
      </c>
      <c r="T55" s="12"/>
      <c r="U55" s="3">
        <v>39853.480000000003</v>
      </c>
      <c r="V55" s="3">
        <v>50941.65</v>
      </c>
      <c r="W55" s="20">
        <f t="shared" si="11"/>
        <v>90795.13</v>
      </c>
      <c r="X55" s="3">
        <v>12251.8</v>
      </c>
      <c r="Y55" s="3">
        <v>6506.18</v>
      </c>
      <c r="Z55" s="20">
        <f t="shared" si="12"/>
        <v>18757.98</v>
      </c>
      <c r="AA55" s="9"/>
      <c r="AB55" s="3">
        <v>40379.43</v>
      </c>
      <c r="AC55" s="3">
        <v>51613.93</v>
      </c>
      <c r="AD55" s="20">
        <f t="shared" si="13"/>
        <v>91993.36</v>
      </c>
      <c r="AE55" s="3">
        <v>12251.8</v>
      </c>
      <c r="AF55" s="3">
        <v>6506.18</v>
      </c>
      <c r="AG55" s="20">
        <f t="shared" si="14"/>
        <v>18757.98</v>
      </c>
      <c r="AH55" s="9"/>
      <c r="AI55" s="3">
        <v>2261.25</v>
      </c>
      <c r="AJ55" s="3">
        <v>2890.38</v>
      </c>
      <c r="AK55" s="20">
        <f t="shared" ref="AK55:AK60" si="27">AI55+AJ55</f>
        <v>5151.63</v>
      </c>
      <c r="AL55" s="9"/>
      <c r="AM55" s="18"/>
      <c r="AN55" s="32">
        <f t="shared" si="25"/>
        <v>160261.26</v>
      </c>
      <c r="AO55" s="15">
        <f t="shared" si="26"/>
        <v>186321.49</v>
      </c>
      <c r="AQ55" s="15"/>
      <c r="AR55" s="15"/>
    </row>
    <row r="56" spans="1:45" s="1" customFormat="1">
      <c r="A56" s="16">
        <v>10</v>
      </c>
      <c r="B56" s="7" t="s">
        <v>140</v>
      </c>
      <c r="C56" s="4" t="s">
        <v>141</v>
      </c>
      <c r="D56" s="4">
        <v>2</v>
      </c>
      <c r="E56" s="12"/>
      <c r="F56" s="3">
        <v>118167.16</v>
      </c>
      <c r="G56" s="3">
        <v>47280.79</v>
      </c>
      <c r="H56" s="20">
        <f t="shared" si="19"/>
        <v>165447.95000000001</v>
      </c>
      <c r="I56" s="3">
        <v>117257.27</v>
      </c>
      <c r="J56" s="3">
        <v>75956.81</v>
      </c>
      <c r="K56" s="86">
        <f t="shared" si="20"/>
        <v>193214.08000000002</v>
      </c>
      <c r="L56" s="20">
        <f t="shared" si="21"/>
        <v>27766.130000000005</v>
      </c>
      <c r="M56" s="12"/>
      <c r="N56" s="36">
        <v>124213.21</v>
      </c>
      <c r="O56" s="36">
        <v>80462.720000000001</v>
      </c>
      <c r="P56" s="3">
        <f t="shared" si="22"/>
        <v>123303.32</v>
      </c>
      <c r="Q56" s="3">
        <f t="shared" si="23"/>
        <v>109138.73999999999</v>
      </c>
      <c r="R56" s="20">
        <f t="shared" si="10"/>
        <v>232442.06</v>
      </c>
      <c r="S56" s="20">
        <f t="shared" si="24"/>
        <v>66994.109999999986</v>
      </c>
      <c r="T56" s="12"/>
      <c r="U56" s="3">
        <v>124213.21</v>
      </c>
      <c r="V56" s="3">
        <v>80462.720000000001</v>
      </c>
      <c r="W56" s="20">
        <f t="shared" si="11"/>
        <v>204675.93</v>
      </c>
      <c r="X56" s="3">
        <v>38185.760000000002</v>
      </c>
      <c r="Y56" s="3">
        <v>10276.56</v>
      </c>
      <c r="Z56" s="20">
        <f t="shared" si="12"/>
        <v>48462.32</v>
      </c>
      <c r="AA56" s="9"/>
      <c r="AB56" s="3">
        <v>125852.46</v>
      </c>
      <c r="AC56" s="3">
        <v>81524.59</v>
      </c>
      <c r="AD56" s="20">
        <f t="shared" si="13"/>
        <v>207377.05</v>
      </c>
      <c r="AE56" s="3">
        <v>38185.760000000002</v>
      </c>
      <c r="AF56" s="3">
        <v>10276.56</v>
      </c>
      <c r="AG56" s="20">
        <f t="shared" si="14"/>
        <v>48462.32</v>
      </c>
      <c r="AH56" s="9"/>
      <c r="AI56" s="3">
        <v>7047.74</v>
      </c>
      <c r="AJ56" s="3">
        <v>4565.38</v>
      </c>
      <c r="AK56" s="20">
        <f t="shared" si="27"/>
        <v>11613.119999999999</v>
      </c>
      <c r="AL56" s="9"/>
      <c r="AM56" s="18"/>
      <c r="AN56" s="32">
        <f t="shared" si="25"/>
        <v>499493.78</v>
      </c>
      <c r="AO56" s="15">
        <f t="shared" si="26"/>
        <v>294296.2</v>
      </c>
      <c r="AQ56" s="15"/>
      <c r="AR56" s="15"/>
    </row>
    <row r="57" spans="1:45" s="1" customFormat="1">
      <c r="A57" s="16">
        <v>10</v>
      </c>
      <c r="B57" s="7" t="s">
        <v>142</v>
      </c>
      <c r="C57" s="4" t="s">
        <v>143</v>
      </c>
      <c r="D57" s="4">
        <v>2</v>
      </c>
      <c r="E57" s="12"/>
      <c r="F57" s="3">
        <v>3309345.08</v>
      </c>
      <c r="G57" s="3">
        <v>503855.38</v>
      </c>
      <c r="H57" s="20">
        <f t="shared" si="19"/>
        <v>3813200.46</v>
      </c>
      <c r="I57" s="3">
        <v>3283863.07</v>
      </c>
      <c r="J57" s="3">
        <v>809445.9</v>
      </c>
      <c r="K57" s="86">
        <f t="shared" si="20"/>
        <v>4093308.9699999997</v>
      </c>
      <c r="L57" s="20">
        <f t="shared" si="21"/>
        <v>280108.50999999978</v>
      </c>
      <c r="M57" s="12"/>
      <c r="N57" s="36">
        <v>3478668.51</v>
      </c>
      <c r="O57" s="36">
        <v>857463.88</v>
      </c>
      <c r="P57" s="3">
        <f t="shared" si="22"/>
        <v>3453186.4999999995</v>
      </c>
      <c r="Q57" s="3">
        <f t="shared" si="23"/>
        <v>1163054.3999999999</v>
      </c>
      <c r="R57" s="20">
        <f t="shared" si="10"/>
        <v>4616240.8999999994</v>
      </c>
      <c r="S57" s="20">
        <f t="shared" si="24"/>
        <v>803040.43999999948</v>
      </c>
      <c r="T57" s="12"/>
      <c r="U57" s="3">
        <v>3478668.51</v>
      </c>
      <c r="V57" s="3">
        <v>857463.88</v>
      </c>
      <c r="W57" s="20">
        <f t="shared" si="11"/>
        <v>4336132.3899999997</v>
      </c>
      <c r="X57" s="3">
        <v>1069415.99</v>
      </c>
      <c r="Y57" s="3">
        <v>109513.8</v>
      </c>
      <c r="Z57" s="20">
        <f t="shared" si="12"/>
        <v>1178929.79</v>
      </c>
      <c r="AA57" s="9"/>
      <c r="AB57" s="3">
        <v>3524576.67</v>
      </c>
      <c r="AC57" s="3">
        <v>868779.87</v>
      </c>
      <c r="AD57" s="20">
        <f t="shared" si="13"/>
        <v>4393356.54</v>
      </c>
      <c r="AE57" s="3">
        <v>1069415.99</v>
      </c>
      <c r="AF57" s="3">
        <v>109513.8</v>
      </c>
      <c r="AG57" s="20">
        <f t="shared" si="14"/>
        <v>1178929.79</v>
      </c>
      <c r="AH57" s="9"/>
      <c r="AI57" s="3">
        <v>197376.29</v>
      </c>
      <c r="AJ57" s="3">
        <v>48651.67</v>
      </c>
      <c r="AK57" s="20">
        <f t="shared" si="27"/>
        <v>246027.96000000002</v>
      </c>
      <c r="AL57" s="9"/>
      <c r="AM57" s="18"/>
      <c r="AN57" s="32">
        <f t="shared" si="25"/>
        <v>13988635.059999999</v>
      </c>
      <c r="AO57" s="15">
        <f t="shared" si="26"/>
        <v>3136214.68</v>
      </c>
      <c r="AQ57" s="15"/>
      <c r="AR57" s="15"/>
    </row>
    <row r="58" spans="1:45" s="1" customFormat="1">
      <c r="A58" s="16">
        <v>10</v>
      </c>
      <c r="B58" s="7" t="s">
        <v>144</v>
      </c>
      <c r="C58" s="4" t="s">
        <v>145</v>
      </c>
      <c r="D58" s="4">
        <v>2</v>
      </c>
      <c r="E58" s="12"/>
      <c r="F58" s="3">
        <v>121163.76</v>
      </c>
      <c r="G58" s="3">
        <v>31433.83</v>
      </c>
      <c r="H58" s="20">
        <f t="shared" si="19"/>
        <v>152597.59</v>
      </c>
      <c r="I58" s="3">
        <v>120230.8</v>
      </c>
      <c r="J58" s="3">
        <v>50498.58</v>
      </c>
      <c r="K58" s="86">
        <f t="shared" si="20"/>
        <v>170729.38</v>
      </c>
      <c r="L58" s="20">
        <f t="shared" si="21"/>
        <v>18131.790000000008</v>
      </c>
      <c r="M58" s="12"/>
      <c r="N58" s="36">
        <v>127363.13</v>
      </c>
      <c r="O58" s="36">
        <v>53494.26</v>
      </c>
      <c r="P58" s="3">
        <f t="shared" si="22"/>
        <v>126430.17000000001</v>
      </c>
      <c r="Q58" s="3">
        <f t="shared" si="23"/>
        <v>72559.010000000009</v>
      </c>
      <c r="R58" s="20">
        <f t="shared" si="10"/>
        <v>198989.18000000002</v>
      </c>
      <c r="S58" s="20">
        <f t="shared" si="24"/>
        <v>46391.590000000026</v>
      </c>
      <c r="T58" s="12"/>
      <c r="U58" s="3">
        <v>127363.13</v>
      </c>
      <c r="V58" s="3">
        <v>53494.26</v>
      </c>
      <c r="W58" s="20">
        <f t="shared" si="11"/>
        <v>180857.39</v>
      </c>
      <c r="X58" s="3">
        <v>39154.11</v>
      </c>
      <c r="Y58" s="3">
        <v>6832.19</v>
      </c>
      <c r="Z58" s="20">
        <f t="shared" si="12"/>
        <v>45986.3</v>
      </c>
      <c r="AA58" s="9"/>
      <c r="AB58" s="3">
        <v>129043.95</v>
      </c>
      <c r="AC58" s="3">
        <v>54200.23</v>
      </c>
      <c r="AD58" s="20">
        <f t="shared" si="13"/>
        <v>183244.18</v>
      </c>
      <c r="AE58" s="3">
        <v>39154.11</v>
      </c>
      <c r="AF58" s="3">
        <v>6832.19</v>
      </c>
      <c r="AG58" s="20">
        <f t="shared" si="14"/>
        <v>45986.3</v>
      </c>
      <c r="AH58" s="9"/>
      <c r="AI58" s="3">
        <v>7226.46</v>
      </c>
      <c r="AJ58" s="3">
        <v>3035.21</v>
      </c>
      <c r="AK58" s="20">
        <f t="shared" si="27"/>
        <v>10261.67</v>
      </c>
      <c r="AL58" s="9"/>
      <c r="AM58" s="18"/>
      <c r="AN58" s="32">
        <f t="shared" si="25"/>
        <v>512160.43000000005</v>
      </c>
      <c r="AO58" s="15">
        <f t="shared" si="26"/>
        <v>195657.79</v>
      </c>
      <c r="AQ58" s="15"/>
      <c r="AR58" s="15"/>
    </row>
    <row r="59" spans="1:45" s="1" customFormat="1">
      <c r="A59" s="16">
        <v>10</v>
      </c>
      <c r="B59" s="7" t="s">
        <v>146</v>
      </c>
      <c r="C59" s="4" t="s">
        <v>147</v>
      </c>
      <c r="D59" s="4">
        <v>2</v>
      </c>
      <c r="E59" s="12"/>
      <c r="F59" s="3">
        <v>139082.65</v>
      </c>
      <c r="G59" s="3">
        <v>104307.96</v>
      </c>
      <c r="H59" s="20">
        <f t="shared" si="19"/>
        <v>243390.61</v>
      </c>
      <c r="I59" s="3">
        <v>138011.71</v>
      </c>
      <c r="J59" s="3">
        <v>167571.19</v>
      </c>
      <c r="K59" s="86">
        <f t="shared" si="20"/>
        <v>305582.90000000002</v>
      </c>
      <c r="L59" s="20">
        <f t="shared" si="21"/>
        <v>62192.290000000037</v>
      </c>
      <c r="M59" s="12"/>
      <c r="N59" s="36">
        <v>146198.84</v>
      </c>
      <c r="O59" s="36">
        <v>177511.86</v>
      </c>
      <c r="P59" s="3">
        <f t="shared" si="22"/>
        <v>145127.9</v>
      </c>
      <c r="Q59" s="3">
        <f t="shared" si="23"/>
        <v>240775.08999999997</v>
      </c>
      <c r="R59" s="20">
        <f t="shared" si="10"/>
        <v>385902.99</v>
      </c>
      <c r="S59" s="20">
        <f t="shared" si="24"/>
        <v>142512.38</v>
      </c>
      <c r="T59" s="12"/>
      <c r="U59" s="3">
        <v>146198.84</v>
      </c>
      <c r="V59" s="3">
        <v>177511.86</v>
      </c>
      <c r="W59" s="20">
        <f t="shared" si="11"/>
        <v>323710.69999999995</v>
      </c>
      <c r="X59" s="3">
        <v>44944.6</v>
      </c>
      <c r="Y59" s="3">
        <v>22671.51</v>
      </c>
      <c r="Z59" s="20">
        <f t="shared" si="12"/>
        <v>67616.11</v>
      </c>
      <c r="AA59" s="9"/>
      <c r="AB59" s="3">
        <v>148128.24</v>
      </c>
      <c r="AC59" s="3">
        <v>179854.49</v>
      </c>
      <c r="AD59" s="20">
        <f t="shared" si="13"/>
        <v>327982.73</v>
      </c>
      <c r="AE59" s="3">
        <v>44944.6</v>
      </c>
      <c r="AF59" s="3">
        <v>22671.51</v>
      </c>
      <c r="AG59" s="20">
        <f t="shared" si="14"/>
        <v>67616.11</v>
      </c>
      <c r="AH59" s="9"/>
      <c r="AI59" s="3">
        <v>8295.18</v>
      </c>
      <c r="AJ59" s="3">
        <v>10071.85</v>
      </c>
      <c r="AK59" s="20">
        <f t="shared" si="27"/>
        <v>18367.03</v>
      </c>
      <c r="AL59" s="9"/>
      <c r="AM59" s="18"/>
      <c r="AN59" s="32">
        <f t="shared" si="25"/>
        <v>587903.75</v>
      </c>
      <c r="AO59" s="15">
        <f t="shared" si="26"/>
        <v>649258.0199999999</v>
      </c>
      <c r="AQ59" s="15"/>
      <c r="AR59" s="15"/>
    </row>
    <row r="60" spans="1:45" s="1" customFormat="1">
      <c r="A60" s="16">
        <v>10</v>
      </c>
      <c r="B60" s="7" t="s">
        <v>148</v>
      </c>
      <c r="C60" s="4" t="s">
        <v>149</v>
      </c>
      <c r="D60" s="4">
        <v>2</v>
      </c>
      <c r="E60" s="12"/>
      <c r="F60" s="3">
        <v>641790.53</v>
      </c>
      <c r="G60" s="3">
        <v>137058.95000000001</v>
      </c>
      <c r="H60" s="20">
        <f t="shared" si="19"/>
        <v>778849.48</v>
      </c>
      <c r="I60" s="3">
        <v>636848.73</v>
      </c>
      <c r="J60" s="3">
        <v>220185.81</v>
      </c>
      <c r="K60" s="86">
        <f t="shared" si="20"/>
        <v>857034.54</v>
      </c>
      <c r="L60" s="20">
        <f t="shared" si="21"/>
        <v>78185.060000000056</v>
      </c>
      <c r="M60" s="12"/>
      <c r="N60" s="36">
        <v>674627.89</v>
      </c>
      <c r="O60" s="36">
        <v>233247.68</v>
      </c>
      <c r="P60" s="3">
        <f t="shared" si="22"/>
        <v>669686.09</v>
      </c>
      <c r="Q60" s="3">
        <f t="shared" si="23"/>
        <v>316374.53999999998</v>
      </c>
      <c r="R60" s="20">
        <f t="shared" si="10"/>
        <v>986060.62999999989</v>
      </c>
      <c r="S60" s="20">
        <f t="shared" si="24"/>
        <v>207211.14999999991</v>
      </c>
      <c r="T60" s="12"/>
      <c r="U60" s="3">
        <v>674627.89</v>
      </c>
      <c r="V60" s="3">
        <v>233247.68</v>
      </c>
      <c r="W60" s="20">
        <f t="shared" si="11"/>
        <v>907875.57000000007</v>
      </c>
      <c r="X60" s="3">
        <v>207394.83</v>
      </c>
      <c r="Y60" s="3">
        <v>29789.99</v>
      </c>
      <c r="Z60" s="20">
        <f t="shared" si="12"/>
        <v>237184.81999999998</v>
      </c>
      <c r="AA60" s="9"/>
      <c r="AB60" s="3">
        <v>683530.99</v>
      </c>
      <c r="AC60" s="3">
        <v>236325.86</v>
      </c>
      <c r="AD60" s="20">
        <f t="shared" si="13"/>
        <v>919856.85</v>
      </c>
      <c r="AE60" s="3">
        <v>207394.83</v>
      </c>
      <c r="AF60" s="3">
        <v>29789.99</v>
      </c>
      <c r="AG60" s="20">
        <f t="shared" si="14"/>
        <v>237184.81999999998</v>
      </c>
      <c r="AH60" s="9"/>
      <c r="AI60" s="3">
        <v>38277.74</v>
      </c>
      <c r="AJ60" s="3">
        <v>13234.25</v>
      </c>
      <c r="AK60" s="20">
        <f t="shared" si="27"/>
        <v>51511.99</v>
      </c>
      <c r="AL60" s="9"/>
      <c r="AM60" s="18"/>
      <c r="AN60" s="32">
        <f t="shared" si="25"/>
        <v>2712855.04</v>
      </c>
      <c r="AO60" s="15">
        <f t="shared" si="26"/>
        <v>853114.42</v>
      </c>
      <c r="AQ60" s="15"/>
      <c r="AR60" s="15"/>
    </row>
    <row r="61" spans="1:45">
      <c r="A61" s="16">
        <v>10</v>
      </c>
      <c r="B61" s="7" t="s">
        <v>150</v>
      </c>
      <c r="C61" s="4" t="s">
        <v>151</v>
      </c>
      <c r="D61" s="4">
        <v>2</v>
      </c>
      <c r="E61" s="12"/>
      <c r="F61" s="3">
        <v>1436423.8</v>
      </c>
      <c r="G61" s="3">
        <v>220147.03</v>
      </c>
      <c r="H61" s="20">
        <f t="shared" si="19"/>
        <v>1656570.83</v>
      </c>
      <c r="I61" s="3">
        <v>1425363.31</v>
      </c>
      <c r="J61" s="3">
        <v>353667.17</v>
      </c>
      <c r="K61" s="86">
        <f t="shared" si="20"/>
        <v>1779030.48</v>
      </c>
      <c r="L61" s="20">
        <f t="shared" si="21"/>
        <v>122459.64999999991</v>
      </c>
      <c r="M61" s="12"/>
      <c r="N61" s="36">
        <v>1509918.76</v>
      </c>
      <c r="O61" s="36">
        <v>374647.43</v>
      </c>
      <c r="P61" s="3">
        <f t="shared" si="22"/>
        <v>1498858.27</v>
      </c>
      <c r="Q61" s="3">
        <f t="shared" si="23"/>
        <v>508167.56999999995</v>
      </c>
      <c r="R61" s="20">
        <f t="shared" si="10"/>
        <v>2007025.8399999999</v>
      </c>
      <c r="S61" s="20">
        <f t="shared" si="24"/>
        <v>350455.00999999978</v>
      </c>
      <c r="T61" s="12"/>
      <c r="U61" s="3">
        <v>1509918.76</v>
      </c>
      <c r="V61" s="3">
        <v>374647.43</v>
      </c>
      <c r="W61" s="20">
        <f t="shared" si="11"/>
        <v>1884566.19</v>
      </c>
      <c r="X61" s="3">
        <v>464180.84</v>
      </c>
      <c r="Y61" s="3">
        <v>47849.32</v>
      </c>
      <c r="Z61" s="20">
        <f t="shared" si="12"/>
        <v>512030.16000000003</v>
      </c>
      <c r="AB61" s="3">
        <v>1529845.23</v>
      </c>
      <c r="AC61" s="3">
        <v>379591.67</v>
      </c>
      <c r="AD61" s="20">
        <f t="shared" si="13"/>
        <v>1909436.9</v>
      </c>
      <c r="AE61" s="3">
        <v>464180.84</v>
      </c>
      <c r="AF61" s="3">
        <v>47849.32</v>
      </c>
      <c r="AG61" s="20">
        <f t="shared" ref="AG61:AG69" si="28">AE61+AF61</f>
        <v>512030.16000000003</v>
      </c>
      <c r="AI61" s="3">
        <v>85671.33</v>
      </c>
      <c r="AJ61" s="3">
        <v>21257.13</v>
      </c>
      <c r="AK61" s="20">
        <f t="shared" si="16"/>
        <v>106928.46</v>
      </c>
      <c r="AN61" s="32">
        <f t="shared" si="25"/>
        <v>6071777.8800000008</v>
      </c>
      <c r="AO61" s="15">
        <f t="shared" si="26"/>
        <v>1370290.6899999997</v>
      </c>
      <c r="AP61" s="1"/>
      <c r="AQ61" s="15">
        <f t="shared" ref="AQ61:AQ69" si="29">F61+N61</f>
        <v>2946342.56</v>
      </c>
      <c r="AR61" s="15">
        <f t="shared" ref="AR61:AR69" si="30">G61+O61</f>
        <v>594794.46</v>
      </c>
      <c r="AS61" s="1" t="str">
        <f>VLOOKUP(B61,'[4]Cost UPL SFY20 Separate'!$B:$B,1,FALSE)</f>
        <v>100710530D</v>
      </c>
    </row>
    <row r="62" spans="1:45">
      <c r="A62" s="16">
        <v>10</v>
      </c>
      <c r="B62" s="7" t="s">
        <v>152</v>
      </c>
      <c r="C62" s="4" t="s">
        <v>153</v>
      </c>
      <c r="D62" s="4">
        <v>2</v>
      </c>
      <c r="E62" s="12"/>
      <c r="F62" s="3">
        <v>4283652.67</v>
      </c>
      <c r="G62" s="3">
        <v>638367.41</v>
      </c>
      <c r="H62" s="20">
        <f t="shared" si="19"/>
        <v>4922020.08</v>
      </c>
      <c r="I62" s="3">
        <v>4250668.4800000004</v>
      </c>
      <c r="J62" s="3">
        <v>1025540.08</v>
      </c>
      <c r="K62" s="86">
        <f t="shared" si="20"/>
        <v>5276208.5600000005</v>
      </c>
      <c r="L62" s="20">
        <f t="shared" si="21"/>
        <v>354188.48000000045</v>
      </c>
      <c r="M62" s="12"/>
      <c r="N62" s="36">
        <v>4502826.78</v>
      </c>
      <c r="O62" s="36">
        <v>1086377.21</v>
      </c>
      <c r="P62" s="3">
        <f t="shared" si="22"/>
        <v>4469842.5900000008</v>
      </c>
      <c r="Q62" s="3">
        <f t="shared" si="23"/>
        <v>1473549.88</v>
      </c>
      <c r="R62" s="20">
        <f t="shared" si="10"/>
        <v>5943392.4700000007</v>
      </c>
      <c r="S62" s="20">
        <f t="shared" si="24"/>
        <v>1021372.3900000006</v>
      </c>
      <c r="T62" s="12"/>
      <c r="U62" s="3">
        <v>4502826.78</v>
      </c>
      <c r="V62" s="3">
        <v>1086377.21</v>
      </c>
      <c r="W62" s="20">
        <f t="shared" si="11"/>
        <v>5589203.9900000002</v>
      </c>
      <c r="X62" s="3">
        <v>1384263.82</v>
      </c>
      <c r="Y62" s="3">
        <v>138750.21</v>
      </c>
      <c r="Z62" s="20">
        <f t="shared" si="12"/>
        <v>1523014.03</v>
      </c>
      <c r="AB62" s="3">
        <v>4562250.8099999996</v>
      </c>
      <c r="AC62" s="3">
        <v>1100714.18</v>
      </c>
      <c r="AD62" s="20">
        <f t="shared" si="13"/>
        <v>5662964.9899999993</v>
      </c>
      <c r="AE62" s="3">
        <v>1384263.82</v>
      </c>
      <c r="AF62" s="3">
        <v>138750.21</v>
      </c>
      <c r="AG62" s="20">
        <f t="shared" si="28"/>
        <v>1523014.03</v>
      </c>
      <c r="AI62" s="3">
        <v>255486.05</v>
      </c>
      <c r="AJ62" s="3">
        <v>61639.99</v>
      </c>
      <c r="AK62" s="20">
        <f t="shared" si="16"/>
        <v>317126.03999999998</v>
      </c>
      <c r="AN62" s="32">
        <f t="shared" si="25"/>
        <v>18107043.09</v>
      </c>
      <c r="AO62" s="15">
        <f t="shared" si="26"/>
        <v>3973476</v>
      </c>
      <c r="AP62" s="1"/>
      <c r="AQ62" s="15">
        <f t="shared" si="29"/>
        <v>8786479.4499999993</v>
      </c>
      <c r="AR62" s="15">
        <f t="shared" si="30"/>
        <v>1724744.62</v>
      </c>
      <c r="AS62" s="1" t="str">
        <f>VLOOKUP(B62,'[4]Cost UPL SFY20 Separate'!$B:$B,1,FALSE)</f>
        <v>100700690A</v>
      </c>
    </row>
    <row r="63" spans="1:45">
      <c r="A63" s="16">
        <v>10</v>
      </c>
      <c r="B63" s="7" t="s">
        <v>154</v>
      </c>
      <c r="C63" s="4" t="s">
        <v>155</v>
      </c>
      <c r="D63" s="4">
        <v>2</v>
      </c>
      <c r="E63" s="12"/>
      <c r="F63" s="3">
        <v>1259947.9099999999</v>
      </c>
      <c r="G63" s="3">
        <v>249754.29</v>
      </c>
      <c r="H63" s="20">
        <f t="shared" si="19"/>
        <v>1509702.2</v>
      </c>
      <c r="I63" s="3">
        <v>1250246.29</v>
      </c>
      <c r="J63" s="3">
        <v>401231.38</v>
      </c>
      <c r="K63" s="86">
        <f t="shared" si="20"/>
        <v>1651477.67</v>
      </c>
      <c r="L63" s="20">
        <f t="shared" si="21"/>
        <v>141775.46999999997</v>
      </c>
      <c r="M63" s="12"/>
      <c r="N63" s="36">
        <v>1324413.45</v>
      </c>
      <c r="O63" s="36">
        <v>425033.24</v>
      </c>
      <c r="P63" s="3">
        <f t="shared" si="22"/>
        <v>1314711.83</v>
      </c>
      <c r="Q63" s="3">
        <f t="shared" si="23"/>
        <v>576510.32999999996</v>
      </c>
      <c r="R63" s="20">
        <f t="shared" si="10"/>
        <v>1891222.1600000001</v>
      </c>
      <c r="S63" s="20">
        <f t="shared" si="24"/>
        <v>381519.9600000002</v>
      </c>
      <c r="T63" s="12"/>
      <c r="U63" s="3">
        <v>1324413.45</v>
      </c>
      <c r="V63" s="3">
        <v>425033.24</v>
      </c>
      <c r="W63" s="20">
        <f t="shared" si="11"/>
        <v>1749446.69</v>
      </c>
      <c r="X63" s="3">
        <v>407152.6</v>
      </c>
      <c r="Y63" s="3">
        <v>54284.51</v>
      </c>
      <c r="Z63" s="20">
        <f t="shared" si="12"/>
        <v>461437.11</v>
      </c>
      <c r="AB63" s="3">
        <v>1341891.8</v>
      </c>
      <c r="AC63" s="3">
        <v>430642.42</v>
      </c>
      <c r="AD63" s="20">
        <f t="shared" si="13"/>
        <v>1772534.22</v>
      </c>
      <c r="AE63" s="3">
        <v>407152.6</v>
      </c>
      <c r="AF63" s="3">
        <v>54284.51</v>
      </c>
      <c r="AG63" s="20">
        <f t="shared" si="28"/>
        <v>461437.11</v>
      </c>
      <c r="AI63" s="3">
        <v>75145.94</v>
      </c>
      <c r="AJ63" s="3">
        <v>24115.98</v>
      </c>
      <c r="AK63" s="20">
        <f t="shared" si="16"/>
        <v>99261.92</v>
      </c>
      <c r="AN63" s="32">
        <f t="shared" si="25"/>
        <v>5325812.55</v>
      </c>
      <c r="AO63" s="15">
        <f t="shared" si="26"/>
        <v>1554579.17</v>
      </c>
      <c r="AP63" s="1"/>
      <c r="AQ63" s="15">
        <f t="shared" si="29"/>
        <v>2584361.36</v>
      </c>
      <c r="AR63" s="15">
        <f t="shared" si="30"/>
        <v>674787.53</v>
      </c>
      <c r="AS63" s="1" t="str">
        <f>VLOOKUP(B63,'[4]Cost UPL SFY20 Separate'!$B:$B,1,FALSE)</f>
        <v>100700680A</v>
      </c>
    </row>
    <row r="64" spans="1:45" s="1" customFormat="1">
      <c r="A64" s="16">
        <v>10</v>
      </c>
      <c r="B64" s="7" t="s">
        <v>156</v>
      </c>
      <c r="C64" s="4" t="s">
        <v>157</v>
      </c>
      <c r="D64" s="4">
        <v>2</v>
      </c>
      <c r="E64" s="12"/>
      <c r="F64" s="3">
        <v>15218.26</v>
      </c>
      <c r="G64" s="3">
        <v>10844.58</v>
      </c>
      <c r="H64" s="20">
        <f t="shared" si="19"/>
        <v>26062.84</v>
      </c>
      <c r="I64" s="3">
        <v>15101.08</v>
      </c>
      <c r="J64" s="3">
        <v>17421.87</v>
      </c>
      <c r="K64" s="86">
        <f t="shared" si="20"/>
        <v>32522.949999999997</v>
      </c>
      <c r="L64" s="20">
        <f t="shared" si="21"/>
        <v>6460.1099999999969</v>
      </c>
      <c r="M64" s="12"/>
      <c r="N64" s="36">
        <v>15996.9</v>
      </c>
      <c r="O64" s="36">
        <v>18455.37</v>
      </c>
      <c r="P64" s="3">
        <f t="shared" si="22"/>
        <v>15879.72</v>
      </c>
      <c r="Q64" s="3">
        <f t="shared" si="23"/>
        <v>25032.659999999996</v>
      </c>
      <c r="R64" s="20">
        <f t="shared" si="10"/>
        <v>40912.379999999997</v>
      </c>
      <c r="S64" s="20">
        <f t="shared" si="24"/>
        <v>14849.539999999997</v>
      </c>
      <c r="T64" s="12"/>
      <c r="U64" s="3">
        <v>15996.9</v>
      </c>
      <c r="V64" s="3">
        <v>18455.37</v>
      </c>
      <c r="W64" s="20">
        <f t="shared" si="11"/>
        <v>34452.269999999997</v>
      </c>
      <c r="X64" s="3">
        <v>4917.79</v>
      </c>
      <c r="Y64" s="3">
        <v>2357.09</v>
      </c>
      <c r="Z64" s="20">
        <f t="shared" si="12"/>
        <v>7274.88</v>
      </c>
      <c r="AA64" s="9"/>
      <c r="AB64" s="3">
        <v>16208.02</v>
      </c>
      <c r="AC64" s="3">
        <v>18698.919999999998</v>
      </c>
      <c r="AD64" s="20">
        <f t="shared" si="13"/>
        <v>34906.94</v>
      </c>
      <c r="AE64" s="3">
        <v>4917.79</v>
      </c>
      <c r="AF64" s="3">
        <v>2357.09</v>
      </c>
      <c r="AG64" s="20">
        <f t="shared" si="28"/>
        <v>7274.88</v>
      </c>
      <c r="AH64" s="9"/>
      <c r="AI64" s="3">
        <v>907.65</v>
      </c>
      <c r="AJ64" s="3">
        <v>1047.1400000000001</v>
      </c>
      <c r="AK64" s="20">
        <f t="shared" si="16"/>
        <v>1954.79</v>
      </c>
      <c r="AL64" s="9"/>
      <c r="AM64" s="18"/>
      <c r="AN64" s="32">
        <f t="shared" si="25"/>
        <v>64327.73</v>
      </c>
      <c r="AO64" s="15">
        <f t="shared" si="26"/>
        <v>67501.37999999999</v>
      </c>
      <c r="AQ64" s="15">
        <f t="shared" si="29"/>
        <v>31215.16</v>
      </c>
      <c r="AR64" s="15">
        <f t="shared" si="30"/>
        <v>29299.949999999997</v>
      </c>
      <c r="AS64" s="1" t="str">
        <f>VLOOKUP(B64,'[4]Cost UPL SFY20 Separate'!$B:$B,1,FALSE)</f>
        <v>200417790W</v>
      </c>
    </row>
    <row r="65" spans="1:45" s="1" customFormat="1">
      <c r="A65" s="16">
        <v>10</v>
      </c>
      <c r="B65" s="7" t="s">
        <v>158</v>
      </c>
      <c r="C65" s="4" t="s">
        <v>159</v>
      </c>
      <c r="D65" s="4">
        <v>2</v>
      </c>
      <c r="E65" s="12"/>
      <c r="F65" s="3">
        <v>28085.87</v>
      </c>
      <c r="G65" s="3">
        <v>42521.16</v>
      </c>
      <c r="H65" s="20">
        <f t="shared" si="19"/>
        <v>70607.03</v>
      </c>
      <c r="I65" s="3">
        <v>27869.61</v>
      </c>
      <c r="J65" s="3">
        <v>68310.429999999993</v>
      </c>
      <c r="K65" s="86">
        <f t="shared" si="20"/>
        <v>96180.04</v>
      </c>
      <c r="L65" s="20">
        <f t="shared" si="21"/>
        <v>25573.009999999995</v>
      </c>
      <c r="M65" s="12"/>
      <c r="N65" s="36">
        <v>29522.89</v>
      </c>
      <c r="O65" s="36">
        <v>72362.740000000005</v>
      </c>
      <c r="P65" s="3">
        <f t="shared" si="22"/>
        <v>29306.63</v>
      </c>
      <c r="Q65" s="3">
        <f t="shared" si="23"/>
        <v>98152.01</v>
      </c>
      <c r="R65" s="20">
        <f t="shared" si="10"/>
        <v>127458.64</v>
      </c>
      <c r="S65" s="20">
        <f t="shared" si="24"/>
        <v>56851.61</v>
      </c>
      <c r="T65" s="12"/>
      <c r="U65" s="3">
        <v>29522.89</v>
      </c>
      <c r="V65" s="3">
        <v>72362.740000000005</v>
      </c>
      <c r="W65" s="20">
        <f t="shared" si="11"/>
        <v>101885.63</v>
      </c>
      <c r="X65" s="3">
        <v>9075.9599999999991</v>
      </c>
      <c r="Y65" s="3">
        <v>9242.0400000000009</v>
      </c>
      <c r="Z65" s="20">
        <f t="shared" si="12"/>
        <v>18318</v>
      </c>
      <c r="AA65" s="9"/>
      <c r="AB65" s="3">
        <v>29912.51</v>
      </c>
      <c r="AC65" s="3">
        <v>73317.72</v>
      </c>
      <c r="AD65" s="20">
        <f t="shared" si="13"/>
        <v>103230.23</v>
      </c>
      <c r="AE65" s="3">
        <v>9075.9599999999991</v>
      </c>
      <c r="AF65" s="3">
        <v>9242.0400000000009</v>
      </c>
      <c r="AG65" s="20">
        <f t="shared" si="28"/>
        <v>18318</v>
      </c>
      <c r="AH65" s="9"/>
      <c r="AI65" s="3">
        <v>1675.1</v>
      </c>
      <c r="AJ65" s="3">
        <v>4105.79</v>
      </c>
      <c r="AK65" s="20">
        <f t="shared" si="16"/>
        <v>5780.8899999999994</v>
      </c>
      <c r="AL65" s="9"/>
      <c r="AM65" s="18"/>
      <c r="AN65" s="32">
        <f t="shared" si="25"/>
        <v>118719.26</v>
      </c>
      <c r="AO65" s="15">
        <f t="shared" si="26"/>
        <v>264670.15000000002</v>
      </c>
      <c r="AQ65" s="15">
        <f t="shared" si="29"/>
        <v>57608.759999999995</v>
      </c>
      <c r="AR65" s="15">
        <f t="shared" si="30"/>
        <v>114883.90000000001</v>
      </c>
      <c r="AS65" s="1" t="str">
        <f>VLOOKUP(B65,'[4]Cost UPL SFY20 Separate'!$B:$B,1,FALSE)</f>
        <v>100699900A</v>
      </c>
    </row>
    <row r="66" spans="1:45">
      <c r="A66" s="16">
        <v>10</v>
      </c>
      <c r="B66" s="7" t="s">
        <v>160</v>
      </c>
      <c r="C66" s="4" t="s">
        <v>161</v>
      </c>
      <c r="D66" s="4">
        <v>2</v>
      </c>
      <c r="E66" s="12"/>
      <c r="F66" s="3">
        <v>50513.52</v>
      </c>
      <c r="G66" s="3">
        <v>13730.64</v>
      </c>
      <c r="H66" s="20">
        <f t="shared" ref="H66:H69" si="31">F66+G66</f>
        <v>64244.159999999996</v>
      </c>
      <c r="I66" s="3">
        <v>50124.57</v>
      </c>
      <c r="J66" s="3">
        <v>22058.34</v>
      </c>
      <c r="K66" s="86">
        <f t="shared" ref="K66:K69" si="32">I66+J66</f>
        <v>72182.91</v>
      </c>
      <c r="L66" s="20">
        <f t="shared" ref="L66:L97" si="33">K66-H66</f>
        <v>7938.7500000000073</v>
      </c>
      <c r="M66" s="12"/>
      <c r="N66" s="36">
        <v>53098.06</v>
      </c>
      <c r="O66" s="36">
        <v>23366.89</v>
      </c>
      <c r="P66" s="3">
        <f t="shared" si="22"/>
        <v>52709.11</v>
      </c>
      <c r="Q66" s="3">
        <f t="shared" si="23"/>
        <v>31694.59</v>
      </c>
      <c r="R66" s="20">
        <f t="shared" si="10"/>
        <v>84403.7</v>
      </c>
      <c r="S66" s="20">
        <f t="shared" ref="S66:S97" si="34">R66-H66</f>
        <v>20159.54</v>
      </c>
      <c r="T66" s="12"/>
      <c r="U66" s="3">
        <v>53098.06</v>
      </c>
      <c r="V66" s="3">
        <v>23366.89</v>
      </c>
      <c r="W66" s="20">
        <f t="shared" si="11"/>
        <v>76464.95</v>
      </c>
      <c r="X66" s="3">
        <v>16323.46</v>
      </c>
      <c r="Y66" s="3">
        <v>2984.38</v>
      </c>
      <c r="Z66" s="20">
        <f t="shared" si="12"/>
        <v>19307.84</v>
      </c>
      <c r="AB66" s="3">
        <v>53798.8</v>
      </c>
      <c r="AC66" s="3">
        <v>23675.26</v>
      </c>
      <c r="AD66" s="20">
        <f t="shared" si="13"/>
        <v>77474.06</v>
      </c>
      <c r="AE66" s="3">
        <v>16323.46</v>
      </c>
      <c r="AF66" s="3">
        <v>2984.38</v>
      </c>
      <c r="AG66" s="20">
        <f t="shared" si="28"/>
        <v>19307.84</v>
      </c>
      <c r="AI66" s="3">
        <v>3012.73</v>
      </c>
      <c r="AJ66" s="3">
        <v>1325.81</v>
      </c>
      <c r="AK66" s="20">
        <f t="shared" si="16"/>
        <v>4338.54</v>
      </c>
      <c r="AN66" s="32">
        <f t="shared" si="25"/>
        <v>213521.17</v>
      </c>
      <c r="AO66" s="15">
        <f t="shared" si="26"/>
        <v>85465.489999999991</v>
      </c>
      <c r="AP66" s="1"/>
      <c r="AQ66" s="15">
        <f t="shared" si="29"/>
        <v>103611.57999999999</v>
      </c>
      <c r="AR66" s="15">
        <f t="shared" si="30"/>
        <v>37097.53</v>
      </c>
      <c r="AS66" s="1" t="str">
        <f>VLOOKUP(B66,'[4]Cost UPL SFY20 Separate'!$B:$B,1,FALSE)</f>
        <v>100700770A</v>
      </c>
    </row>
    <row r="67" spans="1:45" s="1" customFormat="1">
      <c r="A67" s="16">
        <v>10</v>
      </c>
      <c r="B67" s="7" t="s">
        <v>162</v>
      </c>
      <c r="C67" s="4" t="s">
        <v>163</v>
      </c>
      <c r="D67" s="4">
        <v>2</v>
      </c>
      <c r="E67" s="12"/>
      <c r="F67" s="3">
        <v>70242.820000000007</v>
      </c>
      <c r="G67" s="3">
        <v>70090.11</v>
      </c>
      <c r="H67" s="20">
        <f t="shared" si="31"/>
        <v>140332.93</v>
      </c>
      <c r="I67" s="3">
        <v>69701.95</v>
      </c>
      <c r="J67" s="3">
        <v>112600.07</v>
      </c>
      <c r="K67" s="86">
        <f t="shared" si="32"/>
        <v>182302.02000000002</v>
      </c>
      <c r="L67" s="20">
        <f t="shared" si="33"/>
        <v>41969.090000000026</v>
      </c>
      <c r="M67" s="12"/>
      <c r="N67" s="36">
        <v>73836.81</v>
      </c>
      <c r="O67" s="36">
        <v>119279.73</v>
      </c>
      <c r="P67" s="3">
        <f t="shared" si="22"/>
        <v>73295.939999999988</v>
      </c>
      <c r="Q67" s="3">
        <f t="shared" si="23"/>
        <v>161789.69</v>
      </c>
      <c r="R67" s="20">
        <f t="shared" ref="R67:R69" si="35">P67+Q67</f>
        <v>235085.63</v>
      </c>
      <c r="S67" s="20">
        <f t="shared" si="34"/>
        <v>94752.700000000012</v>
      </c>
      <c r="T67" s="12"/>
      <c r="U67" s="3">
        <v>73836.81</v>
      </c>
      <c r="V67" s="3">
        <v>119279.73</v>
      </c>
      <c r="W67" s="20">
        <f t="shared" si="11"/>
        <v>193116.53999999998</v>
      </c>
      <c r="X67" s="3">
        <v>22698.99</v>
      </c>
      <c r="Y67" s="3">
        <v>15234.2</v>
      </c>
      <c r="Z67" s="20">
        <f t="shared" si="12"/>
        <v>37933.19</v>
      </c>
      <c r="AA67" s="9"/>
      <c r="AB67" s="3">
        <v>74811.23</v>
      </c>
      <c r="AC67" s="3">
        <v>120853.87</v>
      </c>
      <c r="AD67" s="20">
        <f t="shared" si="13"/>
        <v>195665.09999999998</v>
      </c>
      <c r="AE67" s="3">
        <v>22698.99</v>
      </c>
      <c r="AF67" s="3">
        <v>15234.2</v>
      </c>
      <c r="AG67" s="20">
        <f t="shared" si="28"/>
        <v>37933.19</v>
      </c>
      <c r="AH67" s="9"/>
      <c r="AI67" s="3">
        <v>4189.43</v>
      </c>
      <c r="AJ67" s="3">
        <v>6767.82</v>
      </c>
      <c r="AK67" s="20">
        <f t="shared" si="16"/>
        <v>10957.25</v>
      </c>
      <c r="AL67" s="9"/>
      <c r="AM67" s="18"/>
      <c r="AN67" s="32">
        <f t="shared" si="25"/>
        <v>296917.09999999998</v>
      </c>
      <c r="AO67" s="15">
        <f t="shared" si="26"/>
        <v>436271.26</v>
      </c>
      <c r="AQ67" s="15">
        <f t="shared" si="29"/>
        <v>144079.63</v>
      </c>
      <c r="AR67" s="15">
        <f t="shared" si="30"/>
        <v>189369.84</v>
      </c>
      <c r="AS67" s="1" t="str">
        <f>VLOOKUP(B67,'[4]Cost UPL SFY20 Separate'!$B:$B,1,FALSE)</f>
        <v>100700190A</v>
      </c>
    </row>
    <row r="68" spans="1:45" s="1" customFormat="1">
      <c r="A68" s="16">
        <v>10</v>
      </c>
      <c r="B68" s="7" t="s">
        <v>164</v>
      </c>
      <c r="C68" s="4" t="s">
        <v>165</v>
      </c>
      <c r="D68" s="4">
        <v>2</v>
      </c>
      <c r="E68" s="12"/>
      <c r="F68" s="3">
        <v>814477.67</v>
      </c>
      <c r="G68" s="3">
        <v>393330.37</v>
      </c>
      <c r="H68" s="20">
        <f t="shared" si="31"/>
        <v>1207808.04</v>
      </c>
      <c r="I68" s="3">
        <v>808206.18</v>
      </c>
      <c r="J68" s="3">
        <v>631886.97</v>
      </c>
      <c r="K68" s="86">
        <f t="shared" si="32"/>
        <v>1440093.15</v>
      </c>
      <c r="L68" s="20">
        <f t="shared" si="33"/>
        <v>232285.10999999987</v>
      </c>
      <c r="M68" s="12"/>
      <c r="N68" s="36">
        <v>856150.62</v>
      </c>
      <c r="O68" s="36">
        <v>669371.79</v>
      </c>
      <c r="P68" s="3">
        <f t="shared" si="22"/>
        <v>849879.13</v>
      </c>
      <c r="Q68" s="3">
        <f t="shared" si="23"/>
        <v>907928.39</v>
      </c>
      <c r="R68" s="20">
        <f t="shared" si="35"/>
        <v>1757807.52</v>
      </c>
      <c r="S68" s="20">
        <f t="shared" si="34"/>
        <v>549999.48</v>
      </c>
      <c r="T68" s="12"/>
      <c r="U68" s="3">
        <v>856150.62</v>
      </c>
      <c r="V68" s="3">
        <v>669371.79</v>
      </c>
      <c r="W68" s="20">
        <f t="shared" si="11"/>
        <v>1525522.4100000001</v>
      </c>
      <c r="X68" s="3">
        <v>263198.74</v>
      </c>
      <c r="Y68" s="3">
        <v>85491</v>
      </c>
      <c r="Z68" s="20">
        <f t="shared" si="12"/>
        <v>348689.74</v>
      </c>
      <c r="AA68" s="9"/>
      <c r="AB68" s="3">
        <v>867449.28</v>
      </c>
      <c r="AC68" s="3">
        <v>678205.52</v>
      </c>
      <c r="AD68" s="20">
        <f t="shared" si="13"/>
        <v>1545654.8</v>
      </c>
      <c r="AE68" s="3">
        <v>263198.74</v>
      </c>
      <c r="AF68" s="3">
        <v>85491</v>
      </c>
      <c r="AG68" s="20">
        <f t="shared" si="28"/>
        <v>348689.74</v>
      </c>
      <c r="AH68" s="9"/>
      <c r="AI68" s="3">
        <v>48577.16</v>
      </c>
      <c r="AJ68" s="3">
        <v>37979.51</v>
      </c>
      <c r="AK68" s="20">
        <f t="shared" si="16"/>
        <v>86556.670000000013</v>
      </c>
      <c r="AL68" s="9"/>
      <c r="AM68" s="18"/>
      <c r="AN68" s="32">
        <f t="shared" si="25"/>
        <v>3442805.3500000006</v>
      </c>
      <c r="AO68" s="15">
        <f t="shared" si="26"/>
        <v>2448258.98</v>
      </c>
      <c r="AQ68" s="15">
        <f t="shared" si="29"/>
        <v>1670628.29</v>
      </c>
      <c r="AR68" s="15">
        <f t="shared" si="30"/>
        <v>1062702.1600000001</v>
      </c>
      <c r="AS68" s="1" t="str">
        <f>VLOOKUP(B68,'[4]Cost UPL SFY20 Separate'!$B:$B,1,FALSE)</f>
        <v>100699950A</v>
      </c>
    </row>
    <row r="69" spans="1:45" s="1" customFormat="1">
      <c r="A69" s="16">
        <v>10</v>
      </c>
      <c r="B69" s="7" t="s">
        <v>166</v>
      </c>
      <c r="C69" s="4" t="s">
        <v>167</v>
      </c>
      <c r="D69" s="4">
        <v>2</v>
      </c>
      <c r="E69" s="12"/>
      <c r="F69" s="3">
        <v>657052.66</v>
      </c>
      <c r="G69" s="3">
        <v>74315.539999999994</v>
      </c>
      <c r="H69" s="20">
        <f t="shared" si="31"/>
        <v>731368.20000000007</v>
      </c>
      <c r="I69" s="3">
        <v>651993.35</v>
      </c>
      <c r="J69" s="3">
        <v>119388.24</v>
      </c>
      <c r="K69" s="86">
        <f t="shared" si="32"/>
        <v>771381.59</v>
      </c>
      <c r="L69" s="20">
        <f t="shared" si="33"/>
        <v>40013.389999999898</v>
      </c>
      <c r="M69" s="12"/>
      <c r="N69" s="36">
        <v>690670.92</v>
      </c>
      <c r="O69" s="36">
        <v>126470.59</v>
      </c>
      <c r="P69" s="3">
        <f t="shared" si="22"/>
        <v>685611.61</v>
      </c>
      <c r="Q69" s="3">
        <f t="shared" si="23"/>
        <v>171543.29</v>
      </c>
      <c r="R69" s="20">
        <f t="shared" si="35"/>
        <v>857154.9</v>
      </c>
      <c r="S69" s="20">
        <f t="shared" si="34"/>
        <v>125786.69999999995</v>
      </c>
      <c r="T69" s="12"/>
      <c r="U69" s="3">
        <v>690670.92</v>
      </c>
      <c r="V69" s="3">
        <v>126470.59</v>
      </c>
      <c r="W69" s="20">
        <f t="shared" si="11"/>
        <v>817141.51</v>
      </c>
      <c r="X69" s="3">
        <v>212326.79</v>
      </c>
      <c r="Y69" s="3">
        <v>16152.61</v>
      </c>
      <c r="Z69" s="20">
        <f t="shared" si="12"/>
        <v>228479.40000000002</v>
      </c>
      <c r="AA69" s="9"/>
      <c r="AB69" s="3">
        <v>699785.74</v>
      </c>
      <c r="AC69" s="3">
        <v>128139.63</v>
      </c>
      <c r="AD69" s="20">
        <f t="shared" si="13"/>
        <v>827925.37</v>
      </c>
      <c r="AE69" s="3">
        <v>212326.79</v>
      </c>
      <c r="AF69" s="3">
        <v>16152.61</v>
      </c>
      <c r="AG69" s="20">
        <f t="shared" si="28"/>
        <v>228479.40000000002</v>
      </c>
      <c r="AH69" s="9"/>
      <c r="AI69" s="3">
        <v>39188</v>
      </c>
      <c r="AJ69" s="3">
        <v>7175.82</v>
      </c>
      <c r="AK69" s="20">
        <f t="shared" si="16"/>
        <v>46363.82</v>
      </c>
      <c r="AL69" s="9"/>
      <c r="AM69" s="18"/>
      <c r="AN69" s="32">
        <f t="shared" si="25"/>
        <v>2777368.24</v>
      </c>
      <c r="AO69" s="15">
        <f t="shared" si="26"/>
        <v>462572.17</v>
      </c>
      <c r="AQ69" s="15">
        <f t="shared" si="29"/>
        <v>1347723.58</v>
      </c>
      <c r="AR69" s="15">
        <f t="shared" si="30"/>
        <v>200786.13</v>
      </c>
      <c r="AS69" s="1" t="str">
        <f>VLOOKUP(B69,'[4]Cost UPL SFY20 Separate'!$B:$B,1,FALSE)</f>
        <v>200100890B</v>
      </c>
    </row>
    <row r="70" spans="1:45" ht="15.75" thickBot="1">
      <c r="B70" s="1"/>
      <c r="C70" s="1"/>
      <c r="D70" s="1"/>
      <c r="F70" s="13">
        <f t="shared" ref="F70:L70" si="36">SUM(F2:F69)</f>
        <v>96469285.220000014</v>
      </c>
      <c r="G70" s="13">
        <f t="shared" si="36"/>
        <v>17071881.189999998</v>
      </c>
      <c r="H70" s="13">
        <f t="shared" si="36"/>
        <v>113541166.41000003</v>
      </c>
      <c r="I70" s="13">
        <f t="shared" si="36"/>
        <v>93330400.899999976</v>
      </c>
      <c r="J70" s="13">
        <f t="shared" si="36"/>
        <v>19982057.759999994</v>
      </c>
      <c r="K70" s="13">
        <f t="shared" si="36"/>
        <v>113312458.66000003</v>
      </c>
      <c r="L70" s="13">
        <f t="shared" si="36"/>
        <v>-228707.7500000046</v>
      </c>
      <c r="N70" s="13">
        <f>SUM(N2:N69)</f>
        <v>98866950.010000065</v>
      </c>
      <c r="O70" s="13">
        <f>SUM(O2:O69)</f>
        <v>21167434.059999995</v>
      </c>
      <c r="P70" s="13">
        <f>SUM(P2:P69)</f>
        <v>95728065.689999983</v>
      </c>
      <c r="Q70" s="13">
        <f>SUM(Q2:Q69)</f>
        <v>24077610.629999995</v>
      </c>
      <c r="R70" s="13">
        <f>SUM(R2:R69)</f>
        <v>119805676.31999999</v>
      </c>
      <c r="S70" s="38"/>
      <c r="U70" s="13">
        <f t="shared" ref="U70:Z70" si="37">SUM(U2:U69)</f>
        <v>98866950.010000065</v>
      </c>
      <c r="V70" s="13">
        <f t="shared" si="37"/>
        <v>21167434.059999995</v>
      </c>
      <c r="W70" s="13">
        <f t="shared" si="37"/>
        <v>120034384.06999998</v>
      </c>
      <c r="X70" s="13">
        <f t="shared" si="37"/>
        <v>30393783.370000008</v>
      </c>
      <c r="Y70" s="13">
        <f t="shared" si="37"/>
        <v>2703467.9499999997</v>
      </c>
      <c r="Z70" s="13">
        <f t="shared" si="37"/>
        <v>33097251.32</v>
      </c>
      <c r="AA70" s="10"/>
      <c r="AB70" s="13">
        <f t="shared" ref="AB70:AG70" si="38">SUM(AB2:AB69)</f>
        <v>100171702.07000002</v>
      </c>
      <c r="AC70" s="13">
        <f t="shared" si="38"/>
        <v>21446781.680000007</v>
      </c>
      <c r="AD70" s="13">
        <f t="shared" si="38"/>
        <v>121618483.75</v>
      </c>
      <c r="AE70" s="13">
        <f t="shared" si="38"/>
        <v>30393783.370000008</v>
      </c>
      <c r="AF70" s="13">
        <f t="shared" si="38"/>
        <v>2703467.9499999997</v>
      </c>
      <c r="AG70" s="13">
        <f t="shared" si="38"/>
        <v>33097251.32</v>
      </c>
      <c r="AH70" s="10"/>
      <c r="AI70" s="13">
        <f>SUM(AI2:AI69)</f>
        <v>5609615.330000001</v>
      </c>
      <c r="AJ70" s="13">
        <f>SUM(AJ2:AJ69)</f>
        <v>1201019.7599999998</v>
      </c>
      <c r="AK70" s="13">
        <f>SUM(AK2:AK69)</f>
        <v>6810635.0900000017</v>
      </c>
      <c r="AN70" s="15">
        <f>SUM(AN2:AN69)</f>
        <v>399984502.64000016</v>
      </c>
      <c r="AO70" s="15">
        <f>SUM(AO2:AO69)</f>
        <v>82054550.750000015</v>
      </c>
      <c r="AP70" s="1"/>
      <c r="AQ70" s="15">
        <f>SUM(AQ2:AQ69)</f>
        <v>184637312.78999996</v>
      </c>
      <c r="AR70" s="15">
        <f>SUM(AR2:AR69)</f>
        <v>35291030.919999994</v>
      </c>
      <c r="AS70" s="1"/>
    </row>
    <row r="71" spans="1:45" ht="15.75" thickTop="1">
      <c r="B71" s="30"/>
      <c r="C71" s="1"/>
      <c r="D71" s="1"/>
      <c r="H71" s="15"/>
      <c r="K71" s="15"/>
      <c r="L71" s="15"/>
      <c r="R71" s="15"/>
      <c r="S71" s="15"/>
      <c r="W71" s="15"/>
      <c r="Z71" s="15"/>
      <c r="AD71" s="15"/>
      <c r="AG71" s="15"/>
      <c r="AK71" s="15"/>
      <c r="AN71" s="15" t="e">
        <f>#REF!</f>
        <v>#REF!</v>
      </c>
      <c r="AO71" s="15" t="e">
        <f>#REF!</f>
        <v>#REF!</v>
      </c>
      <c r="AP71" s="1"/>
      <c r="AQ71" s="1"/>
      <c r="AR71" s="1"/>
      <c r="AS71" s="1"/>
    </row>
    <row r="72" spans="1:45">
      <c r="B72" s="1"/>
      <c r="C72" s="1"/>
      <c r="D72" s="1"/>
      <c r="F72" s="15"/>
      <c r="H72" s="37" t="e">
        <f>H70+#REF!</f>
        <v>#REF!</v>
      </c>
      <c r="K72" s="37" t="e">
        <f>K70+#REF!</f>
        <v>#REF!</v>
      </c>
      <c r="L72" s="15"/>
      <c r="N72" s="15"/>
      <c r="O72" s="31"/>
      <c r="P72" s="15"/>
      <c r="Q72" s="31"/>
      <c r="R72" s="37" t="e">
        <f>R70+#REF!</f>
        <v>#REF!</v>
      </c>
      <c r="S72" s="37"/>
      <c r="U72" s="15">
        <f>'[5]Hosp Pmnts (all) Q3'!$AP$165+'[5]Hosp Pmnts (all) Q3'!$AP$115</f>
        <v>98866950.01000002</v>
      </c>
      <c r="V72" s="31">
        <f>'[5]Hosp Pmnts (all) Q3'!$AY$115+'[5]Hosp Pmnts (all) Q3'!$AY$165</f>
        <v>21167434.059999999</v>
      </c>
      <c r="W72" s="15"/>
      <c r="X72" s="15">
        <f>'[5]Hosp Pmnts (all) Q3'!$AQ$165+'[5]Hosp Pmnts (all) Q3'!$AQ$115</f>
        <v>30393783.370000016</v>
      </c>
      <c r="Y72" s="31">
        <f>'[5]Hosp Pmnts (all) Q3'!$AZ$115+'[5]Hosp Pmnts (all) Q3'!$AZ$165</f>
        <v>2703467.95</v>
      </c>
      <c r="Z72" s="15"/>
      <c r="AB72" s="15">
        <f>'[5]Hosp Pmnts (all) Q4'!$AP$115+'[5]Hosp Pmnts (all) Q4'!$AP$165</f>
        <v>100171702.06999999</v>
      </c>
      <c r="AC72" s="15">
        <f>'[5]Hosp Pmnts (all) Q4'!$AY$115+'[5]Hosp Pmnts (all) Q4'!$AY$165</f>
        <v>21446781.680000003</v>
      </c>
      <c r="AD72" s="15"/>
      <c r="AE72" s="15">
        <f>'[5]Hosp Pmnts (all) Q4'!$AQ$165+'[5]Hosp Pmnts (all) Q4'!$AQ$115</f>
        <v>30393783.370000016</v>
      </c>
      <c r="AF72" s="15">
        <f>'[5]Hosp Pmnts (all) Q4'!$AZ$115+'[5]Hosp Pmnts (all) Q4'!$AZ$165</f>
        <v>2703467.95</v>
      </c>
      <c r="AG72" s="15"/>
      <c r="AI72" s="15">
        <f>'[5]Hosp Pmnts (all) 1.4%'!$AP$115+'[5]Hosp Pmnts (all) 1.4%'!$AP$165</f>
        <v>5609615.3300000001</v>
      </c>
      <c r="AJ72" s="15">
        <f>'[5]Hosp Pmnts (all) 1.4%'!$AW$165+'[5]Hosp Pmnts (all) 1.4%'!$AW$115</f>
        <v>1201019.7599999998</v>
      </c>
      <c r="AK72" s="15"/>
      <c r="AN72" s="15" t="e">
        <f>AN70+AN71</f>
        <v>#REF!</v>
      </c>
      <c r="AO72" s="15" t="e">
        <f>AO70+AO71</f>
        <v>#REF!</v>
      </c>
      <c r="AP72" s="1"/>
      <c r="AQ72" s="1"/>
      <c r="AR72" s="1"/>
      <c r="AS72" s="1"/>
    </row>
    <row r="73" spans="1:45">
      <c r="B73" s="1"/>
      <c r="C73" s="1"/>
      <c r="D73" s="1"/>
      <c r="H73" s="15"/>
      <c r="K73" s="15"/>
      <c r="L73" s="15"/>
      <c r="W73" s="15"/>
      <c r="Z73" s="15"/>
      <c r="AN73" s="1"/>
      <c r="AO73" s="1"/>
      <c r="AP73" s="1"/>
      <c r="AQ73" s="1"/>
      <c r="AR73" s="1"/>
      <c r="AS73" s="1"/>
    </row>
    <row r="74" spans="1:45">
      <c r="B74" s="30"/>
      <c r="C74" s="1"/>
      <c r="D74" s="1"/>
      <c r="F74" s="27"/>
      <c r="G74" s="27"/>
      <c r="H74" s="15"/>
      <c r="I74" s="27"/>
      <c r="J74" s="27"/>
      <c r="K74" s="15"/>
      <c r="L74" s="15"/>
      <c r="U74" s="15">
        <f>U72-U70</f>
        <v>0</v>
      </c>
      <c r="V74" s="15">
        <f>V72-V70</f>
        <v>0</v>
      </c>
      <c r="W74" s="15"/>
      <c r="X74" s="15">
        <f>X72-X70</f>
        <v>0</v>
      </c>
      <c r="Y74" s="15">
        <f>Y72-Y70</f>
        <v>0</v>
      </c>
      <c r="Z74" s="15"/>
      <c r="AB74" s="15">
        <f t="shared" ref="AB74:AC74" si="39">AB72-AB70</f>
        <v>0</v>
      </c>
      <c r="AC74" s="15">
        <f t="shared" si="39"/>
        <v>0</v>
      </c>
      <c r="AE74" s="15">
        <f>AE72-AE70</f>
        <v>0</v>
      </c>
      <c r="AF74" s="15">
        <f>AF72-AF70</f>
        <v>0</v>
      </c>
      <c r="AI74" s="15">
        <f>AI72-AI70</f>
        <v>0</v>
      </c>
      <c r="AN74" s="1"/>
      <c r="AO74" s="1"/>
      <c r="AP74" s="1"/>
      <c r="AQ74" s="1"/>
      <c r="AR74" s="1"/>
      <c r="AS74" s="1"/>
    </row>
    <row r="75" spans="1:45">
      <c r="B75" s="30"/>
      <c r="C75" s="1"/>
      <c r="D75" s="1"/>
      <c r="F75" s="27"/>
      <c r="G75" s="27"/>
      <c r="H75" s="27"/>
      <c r="I75" s="27"/>
      <c r="J75" s="27"/>
      <c r="K75" s="27"/>
      <c r="L75" s="27"/>
      <c r="R75" s="15" t="e">
        <f>R70+#REF!-#REF!</f>
        <v>#REF!</v>
      </c>
      <c r="AN75" s="1"/>
      <c r="AO75" s="1"/>
      <c r="AP75" s="1"/>
      <c r="AQ75" s="1"/>
      <c r="AR75" s="1"/>
      <c r="AS75" s="1"/>
    </row>
    <row r="76" spans="1:45">
      <c r="B76" s="30"/>
      <c r="C76" s="1"/>
      <c r="D76" s="1"/>
      <c r="F76" s="27"/>
      <c r="G76" s="27"/>
      <c r="H76" s="27"/>
      <c r="I76" s="27"/>
      <c r="J76" s="27"/>
      <c r="K76" s="27"/>
      <c r="L76" s="27"/>
      <c r="AN76" s="1"/>
      <c r="AO76" s="1"/>
      <c r="AP76" s="1"/>
      <c r="AQ76" s="1"/>
      <c r="AR76" s="1"/>
      <c r="AS76" s="1"/>
    </row>
    <row r="77" spans="1:45">
      <c r="B77" s="30"/>
      <c r="C77" s="1"/>
      <c r="D77" s="1"/>
      <c r="F77" s="34"/>
      <c r="H77" s="1"/>
      <c r="AN77" s="1"/>
      <c r="AO77" s="1"/>
      <c r="AP77" s="1"/>
      <c r="AQ77" s="1"/>
      <c r="AR77" s="1"/>
      <c r="AS77" s="1"/>
    </row>
    <row r="78" spans="1:45">
      <c r="B78" s="30"/>
      <c r="C78" s="1"/>
      <c r="D78" s="1"/>
      <c r="H78" s="1"/>
      <c r="AN78" s="1"/>
      <c r="AO78" s="1"/>
      <c r="AP78" s="1"/>
      <c r="AQ78" s="1"/>
      <c r="AR78" s="1"/>
      <c r="AS78" s="1"/>
    </row>
    <row r="79" spans="1:45">
      <c r="B79" s="1"/>
      <c r="C79" s="1"/>
      <c r="D79" s="1"/>
      <c r="H79" s="1"/>
      <c r="I79" s="33"/>
      <c r="AN79" s="1"/>
      <c r="AO79" s="1"/>
      <c r="AP79" s="1"/>
      <c r="AQ79" s="1"/>
      <c r="AR79" s="1"/>
      <c r="AS79" s="1"/>
    </row>
    <row r="80" spans="1:45">
      <c r="B80" s="23" t="s">
        <v>168</v>
      </c>
      <c r="C80" s="19" t="s">
        <v>169</v>
      </c>
      <c r="D80" s="1"/>
      <c r="F80" s="33">
        <v>445172.22</v>
      </c>
      <c r="H80" s="1"/>
      <c r="I80" s="3">
        <f>VLOOKUP($B80,'[5]Hosp Pmnts (all) Q1'!$A:$AY,42,FALSE)</f>
        <v>428967.87</v>
      </c>
      <c r="N80" s="36">
        <f>VLOOKUP($B80,'[5]Hosp Pmnts (all) Q2'!$A:$AY,42,FALSE)</f>
        <v>454415.11</v>
      </c>
      <c r="P80" s="33"/>
      <c r="U80" s="1">
        <v>454415.11</v>
      </c>
      <c r="X80" s="1">
        <v>139696.78</v>
      </c>
      <c r="AB80" s="1">
        <v>460412.05</v>
      </c>
      <c r="AE80" s="1">
        <v>139696.78</v>
      </c>
      <c r="AI80" s="1">
        <v>25783.07</v>
      </c>
      <c r="AN80" s="1"/>
      <c r="AO80" s="1"/>
      <c r="AP80" s="1"/>
      <c r="AQ80" s="1"/>
      <c r="AR80" s="1"/>
      <c r="AS80" s="1"/>
    </row>
    <row r="81" spans="2:35">
      <c r="B81" s="24" t="s">
        <v>170</v>
      </c>
      <c r="C81" s="19" t="s">
        <v>171</v>
      </c>
      <c r="D81" s="1"/>
      <c r="F81" s="33">
        <v>112603.05</v>
      </c>
      <c r="H81" s="1"/>
      <c r="I81" s="3">
        <f>VLOOKUP($B81,'[5]Hosp Pmnts (all) Q1'!$A:$AY,42,FALSE)</f>
        <v>108504.28</v>
      </c>
      <c r="N81" s="36">
        <f>VLOOKUP($B81,'[5]Hosp Pmnts (all) Q2'!$A:$AY,42,FALSE)</f>
        <v>114940.97</v>
      </c>
      <c r="P81" s="33"/>
      <c r="U81" s="1">
        <v>114940.97</v>
      </c>
      <c r="X81" s="1">
        <v>35335.279999999999</v>
      </c>
      <c r="AB81" s="1">
        <v>116457.86</v>
      </c>
      <c r="AE81" s="1">
        <v>35335.279999999999</v>
      </c>
      <c r="AI81" s="1">
        <v>6521.64</v>
      </c>
    </row>
    <row r="82" spans="2:35">
      <c r="B82" s="23" t="s">
        <v>172</v>
      </c>
      <c r="C82" s="19" t="s">
        <v>173</v>
      </c>
      <c r="D82" s="1"/>
      <c r="F82" s="33">
        <v>603729.94999999995</v>
      </c>
      <c r="H82" s="1"/>
      <c r="I82" s="3">
        <f>VLOOKUP($B82,'[5]Hosp Pmnts (all) Q1'!$A:$AY,42,FALSE)</f>
        <v>581754.06000000006</v>
      </c>
      <c r="N82" s="36">
        <f>VLOOKUP($B82,'[5]Hosp Pmnts (all) Q2'!$A:$AY,42,FALSE)</f>
        <v>616264.89</v>
      </c>
      <c r="P82" s="33"/>
      <c r="U82" s="1">
        <v>616264.89</v>
      </c>
      <c r="X82" s="1">
        <v>189452.81</v>
      </c>
      <c r="AB82" s="1">
        <v>624397.77</v>
      </c>
      <c r="AE82" s="1">
        <v>189452.81</v>
      </c>
      <c r="AI82" s="1">
        <v>34966.28</v>
      </c>
    </row>
    <row r="83" spans="2:35">
      <c r="B83" s="21" t="s">
        <v>174</v>
      </c>
      <c r="C83" s="19" t="s">
        <v>101</v>
      </c>
      <c r="D83" s="1"/>
      <c r="F83" s="33">
        <v>631149.54</v>
      </c>
      <c r="H83" s="1"/>
      <c r="I83" s="3">
        <f>VLOOKUP($B83,'[5]Hosp Pmnts (all) Q1'!$A:$AY,42,FALSE)</f>
        <v>608175.56999999995</v>
      </c>
      <c r="N83" s="36">
        <f>VLOOKUP($B83,'[5]Hosp Pmnts (all) Q2'!$A:$AY,42,FALSE)</f>
        <v>644253.78</v>
      </c>
      <c r="P83" s="33"/>
      <c r="U83" s="1">
        <v>644253.78</v>
      </c>
      <c r="X83" s="1">
        <v>198057.19</v>
      </c>
      <c r="AB83" s="1">
        <v>652756.03</v>
      </c>
      <c r="AE83" s="1">
        <v>198057.19</v>
      </c>
      <c r="AI83" s="1">
        <v>36554.339999999997</v>
      </c>
    </row>
    <row r="84" spans="2:35">
      <c r="B84" s="29" t="s">
        <v>175</v>
      </c>
      <c r="C84" s="19" t="s">
        <v>176</v>
      </c>
      <c r="D84" s="1"/>
      <c r="F84" s="33">
        <v>761761.24</v>
      </c>
      <c r="H84" s="1"/>
      <c r="I84" s="3">
        <f>VLOOKUP($B84,'[5]Hosp Pmnts (all) Q1'!$A:$AY,42,FALSE)</f>
        <v>734032.98</v>
      </c>
      <c r="N84" s="36">
        <f>VLOOKUP($B84,'[5]Hosp Pmnts (all) Q2'!$A:$AY,42,FALSE)</f>
        <v>777577.31</v>
      </c>
      <c r="P84" s="33"/>
      <c r="U84" s="1">
        <v>777577.31</v>
      </c>
      <c r="X84" s="1">
        <v>239043.65</v>
      </c>
      <c r="AB84" s="1">
        <v>787839.04</v>
      </c>
      <c r="AE84" s="1">
        <v>239043.65</v>
      </c>
      <c r="AI84" s="1">
        <v>44118.99</v>
      </c>
    </row>
    <row r="85" spans="2:35">
      <c r="B85" s="23" t="s">
        <v>177</v>
      </c>
      <c r="C85" s="19" t="s">
        <v>178</v>
      </c>
      <c r="D85" s="1"/>
      <c r="F85" s="33">
        <v>859156.56</v>
      </c>
      <c r="H85" s="1"/>
      <c r="I85" s="3">
        <f>VLOOKUP($B85,'[5]Hosp Pmnts (all) Q1'!$A:$AY,42,FALSE)</f>
        <v>827883.09</v>
      </c>
      <c r="N85" s="36">
        <f>VLOOKUP($B85,'[5]Hosp Pmnts (all) Q2'!$A:$AY,42,FALSE)</f>
        <v>876994.8</v>
      </c>
      <c r="P85" s="33"/>
      <c r="U85" s="1">
        <v>876994.8</v>
      </c>
      <c r="X85" s="1">
        <v>269606.68</v>
      </c>
      <c r="AB85" s="1">
        <v>888568.54</v>
      </c>
      <c r="AE85" s="1">
        <v>269606.68</v>
      </c>
      <c r="AI85" s="1">
        <v>49759.839999999997</v>
      </c>
    </row>
    <row r="86" spans="2:35">
      <c r="B86" s="23" t="s">
        <v>179</v>
      </c>
      <c r="C86" s="19" t="s">
        <v>180</v>
      </c>
      <c r="D86" s="1"/>
      <c r="F86" s="33">
        <v>1713236.68</v>
      </c>
      <c r="H86" s="1"/>
      <c r="I86" s="3">
        <f>VLOOKUP($B86,'[5]Hosp Pmnts (all) Q1'!$A:$AY,42,FALSE)</f>
        <v>1650874.53</v>
      </c>
      <c r="N86" s="36">
        <f>VLOOKUP($B86,'[5]Hosp Pmnts (all) Q2'!$A:$AY,42,FALSE)</f>
        <v>1748807.76</v>
      </c>
      <c r="P86" s="33"/>
      <c r="U86" s="1">
        <v>1748807.76</v>
      </c>
      <c r="X86" s="1">
        <v>537620.35</v>
      </c>
      <c r="AB86" s="1">
        <v>1771886.86</v>
      </c>
      <c r="AE86" s="1">
        <v>537620.35</v>
      </c>
      <c r="AI86" s="1">
        <v>99225.66</v>
      </c>
    </row>
    <row r="87" spans="2:35">
      <c r="B87" s="23" t="s">
        <v>181</v>
      </c>
      <c r="C87" s="19" t="s">
        <v>135</v>
      </c>
      <c r="D87" s="1"/>
      <c r="F87" s="33">
        <v>943772.83</v>
      </c>
      <c r="H87" s="1"/>
      <c r="I87" s="3">
        <f>VLOOKUP($B87,'[5]Hosp Pmnts (all) Q1'!$A:$AY,42,FALSE)</f>
        <v>909419.31</v>
      </c>
      <c r="N87" s="36">
        <f>VLOOKUP($B87,'[5]Hosp Pmnts (all) Q2'!$A:$AY,42,FALSE)</f>
        <v>963367.91</v>
      </c>
      <c r="P87" s="33"/>
      <c r="U87" s="1">
        <v>963367.91</v>
      </c>
      <c r="X87" s="1">
        <v>296159.59000000003</v>
      </c>
      <c r="AB87" s="1">
        <v>976081.52</v>
      </c>
      <c r="AE87" s="1">
        <v>296159.59000000003</v>
      </c>
      <c r="AI87" s="1">
        <v>54660.57</v>
      </c>
    </row>
    <row r="88" spans="2:35">
      <c r="B88" s="23" t="s">
        <v>182</v>
      </c>
      <c r="C88" s="19" t="s">
        <v>183</v>
      </c>
      <c r="D88" s="1"/>
      <c r="F88" s="33">
        <v>817361.8</v>
      </c>
      <c r="H88" s="1"/>
      <c r="I88" s="3">
        <f>VLOOKUP($B88,'[5]Hosp Pmnts (all) Q1'!$A:$AY,42,FALSE)</f>
        <v>787609.67</v>
      </c>
      <c r="N88" s="36">
        <f>VLOOKUP($B88,'[5]Hosp Pmnts (all) Q2'!$A:$AY,42,FALSE)</f>
        <v>834332.28</v>
      </c>
      <c r="P88" s="33"/>
      <c r="U88" s="1">
        <v>834332.28</v>
      </c>
      <c r="X88" s="1">
        <v>256491.32</v>
      </c>
      <c r="AB88" s="1">
        <v>845343</v>
      </c>
      <c r="AE88" s="1">
        <v>256491.32</v>
      </c>
      <c r="AI88" s="1">
        <v>47339.21</v>
      </c>
    </row>
    <row r="89" spans="2:35">
      <c r="B89" s="25" t="s">
        <v>184</v>
      </c>
      <c r="C89" s="19" t="s">
        <v>185</v>
      </c>
      <c r="D89" s="1"/>
      <c r="F89" s="33">
        <v>922160.7</v>
      </c>
      <c r="H89" s="1"/>
      <c r="I89" s="3">
        <f>VLOOKUP($B89,'[5]Hosp Pmnts (all) Q1'!$A:$AY,42,FALSE)</f>
        <v>888593.86</v>
      </c>
      <c r="N89" s="36">
        <f>VLOOKUP($B89,'[5]Hosp Pmnts (all) Q2'!$A:$AY,42,FALSE)</f>
        <v>941307.06</v>
      </c>
      <c r="P89" s="33"/>
      <c r="U89" s="1">
        <v>941307.06</v>
      </c>
      <c r="X89" s="1">
        <v>289377.62</v>
      </c>
      <c r="AB89" s="1">
        <v>953729.53</v>
      </c>
      <c r="AE89" s="1">
        <v>289377.62</v>
      </c>
      <c r="AI89" s="1">
        <v>53408.85</v>
      </c>
    </row>
  </sheetData>
  <sortState xmlns:xlrd2="http://schemas.microsoft.com/office/spreadsheetml/2017/richdata2" ref="B103:B168">
    <sortCondition ref="B103:B168"/>
  </sortState>
  <conditionalFormatting sqref="C53">
    <cfRule type="cellIs" dxfId="5" priority="1" operator="equal">
      <formula>XCW53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W264"/>
  <sheetViews>
    <sheetView zoomScaleNormal="100" workbookViewId="0">
      <pane xSplit="4" ySplit="2" topLeftCell="E3" activePane="bottomRight" state="frozen"/>
      <selection pane="bottomRight" activeCell="E3" sqref="E3"/>
      <selection pane="bottomLeft" activeCell="B29" sqref="B29"/>
      <selection pane="topRight" activeCell="B29" sqref="B29"/>
    </sheetView>
  </sheetViews>
  <sheetFormatPr defaultColWidth="9.140625" defaultRowHeight="12.75"/>
  <cols>
    <col min="1" max="1" width="12.28515625" style="55" bestFit="1" customWidth="1"/>
    <col min="2" max="2" width="60.7109375" style="26" customWidth="1"/>
    <col min="3" max="3" width="7.42578125" style="26" customWidth="1"/>
    <col min="4" max="4" width="8.7109375" style="26" customWidth="1"/>
    <col min="5" max="5" width="6" style="56" bestFit="1" customWidth="1"/>
    <col min="6" max="6" width="14.5703125" style="55" bestFit="1" customWidth="1"/>
    <col min="7" max="7" width="18.7109375" style="55" customWidth="1"/>
    <col min="8" max="8" width="15" style="55" bestFit="1" customWidth="1"/>
    <col min="9" max="9" width="2.7109375" style="55" customWidth="1"/>
    <col min="10" max="10" width="14.5703125" style="55" bestFit="1" customWidth="1"/>
    <col min="11" max="11" width="15.28515625" style="55" customWidth="1"/>
    <col min="12" max="12" width="16.5703125" style="55" bestFit="1" customWidth="1"/>
    <col min="13" max="13" width="14.5703125" style="55" customWidth="1"/>
    <col min="14" max="14" width="14.140625" style="62" bestFit="1" customWidth="1"/>
    <col min="15" max="15" width="14.140625" style="62" customWidth="1"/>
    <col min="16" max="16" width="9.140625" style="55"/>
    <col min="17" max="17" width="11" style="55" bestFit="1" customWidth="1"/>
    <col min="18" max="18" width="14.5703125" style="55" customWidth="1"/>
    <col min="19" max="19" width="9.140625" style="55"/>
    <col min="20" max="20" width="11.7109375" style="55" bestFit="1" customWidth="1"/>
    <col min="21" max="21" width="11.5703125" style="55" bestFit="1" customWidth="1"/>
    <col min="22" max="23" width="11.7109375" style="55" bestFit="1" customWidth="1"/>
    <col min="24" max="16384" width="9.140625" style="55"/>
  </cols>
  <sheetData>
    <row r="1" spans="1:23" s="41" customFormat="1">
      <c r="B1" s="42"/>
      <c r="C1" s="42"/>
      <c r="D1" s="42"/>
      <c r="E1" s="43"/>
      <c r="G1" s="44" t="s">
        <v>186</v>
      </c>
      <c r="H1" s="45">
        <v>93330400.849999994</v>
      </c>
      <c r="J1" s="46"/>
      <c r="K1" s="44" t="s">
        <v>187</v>
      </c>
      <c r="L1" s="45">
        <v>19982057.719999999</v>
      </c>
      <c r="N1" s="47"/>
      <c r="O1" s="47"/>
    </row>
    <row r="2" spans="1:23" s="51" customFormat="1" ht="51">
      <c r="A2" s="5" t="s">
        <v>1</v>
      </c>
      <c r="B2" s="6" t="s">
        <v>2</v>
      </c>
      <c r="C2" s="6" t="s">
        <v>188</v>
      </c>
      <c r="D2" s="6" t="s">
        <v>3</v>
      </c>
      <c r="E2" s="48" t="s">
        <v>189</v>
      </c>
      <c r="F2" s="6" t="s">
        <v>190</v>
      </c>
      <c r="G2" s="6" t="s">
        <v>191</v>
      </c>
      <c r="H2" s="49" t="s">
        <v>192</v>
      </c>
      <c r="I2" s="50"/>
      <c r="J2" s="6" t="s">
        <v>193</v>
      </c>
      <c r="K2" s="6" t="s">
        <v>194</v>
      </c>
      <c r="L2" s="49" t="s">
        <v>195</v>
      </c>
      <c r="N2" s="52"/>
      <c r="O2" s="52"/>
      <c r="T2" s="51" t="s">
        <v>196</v>
      </c>
      <c r="U2" s="51" t="s">
        <v>197</v>
      </c>
      <c r="V2" s="51" t="s">
        <v>198</v>
      </c>
      <c r="W2" s="51" t="s">
        <v>199</v>
      </c>
    </row>
    <row r="3" spans="1:23">
      <c r="A3" s="53"/>
      <c r="C3" s="54"/>
      <c r="E3" s="58"/>
      <c r="F3" s="33"/>
      <c r="G3" s="60"/>
      <c r="H3" s="33"/>
      <c r="I3" s="33"/>
      <c r="J3" s="33"/>
      <c r="K3" s="60"/>
      <c r="L3" s="61"/>
    </row>
    <row r="4" spans="1:23" s="67" customFormat="1">
      <c r="A4" s="63"/>
      <c r="B4" s="64" t="s">
        <v>200</v>
      </c>
      <c r="C4" s="65"/>
      <c r="D4" s="66"/>
      <c r="E4" s="68"/>
      <c r="F4" s="69"/>
      <c r="G4" s="70"/>
      <c r="H4" s="69"/>
      <c r="I4" s="69"/>
      <c r="J4" s="69"/>
      <c r="K4" s="70"/>
      <c r="L4" s="71"/>
      <c r="N4" s="72"/>
      <c r="O4" s="72"/>
    </row>
    <row r="5" spans="1:23">
      <c r="A5" s="88" t="s">
        <v>32</v>
      </c>
      <c r="B5" s="89" t="s">
        <v>33</v>
      </c>
      <c r="C5" s="54" t="s">
        <v>201</v>
      </c>
      <c r="D5" s="26">
        <v>1</v>
      </c>
      <c r="E5" s="58">
        <v>1</v>
      </c>
      <c r="F5" s="33">
        <v>7616152.4694999997</v>
      </c>
      <c r="G5" s="60">
        <f t="shared" ref="G5:G36" si="0">IF($E5=1,F5/$F$59,0)</f>
        <v>2.1176356557781974E-2</v>
      </c>
      <c r="H5" s="33">
        <f t="shared" ref="H5:H36" si="1">IF($E5=1,ROUND(G5*($H$62+$H$63),2),0)</f>
        <v>1703580.56</v>
      </c>
      <c r="I5" s="33"/>
      <c r="J5" s="33">
        <v>5726786.0100000091</v>
      </c>
      <c r="K5" s="60">
        <f t="shared" ref="K5:K36" si="2">IF($E5=1,J5/$J$59,0)</f>
        <v>2.1105998274287892E-2</v>
      </c>
      <c r="L5" s="61">
        <f t="shared" ref="L5:L36" si="3">IF($E5=1,ROUND(K5*($L$62+$L$63),2),0)</f>
        <v>334703.27</v>
      </c>
      <c r="M5" s="62"/>
      <c r="R5" s="62"/>
      <c r="T5" s="55" t="str">
        <f>VLOOKUP(A5,'[5]DRG UPL SFY20 Combined'!A:A,1,FALSE)</f>
        <v>200439230A</v>
      </c>
      <c r="U5" s="73"/>
      <c r="V5" s="55" t="str">
        <f>VLOOKUP(A5,'[5]SHOPP UPL SFY2020 Combined OUT'!A:A,1,FALSE)</f>
        <v>200439230A</v>
      </c>
      <c r="W5" s="55" t="str">
        <f>VLOOKUP(A5,'[5]Cost UPL SFY20 Combine'!B:B,1,FALSE)</f>
        <v>200439230A</v>
      </c>
    </row>
    <row r="6" spans="1:23">
      <c r="A6" s="90" t="s">
        <v>34</v>
      </c>
      <c r="B6" s="89" t="s">
        <v>35</v>
      </c>
      <c r="C6" s="54" t="s">
        <v>201</v>
      </c>
      <c r="D6" s="26">
        <v>1</v>
      </c>
      <c r="E6" s="58">
        <v>1</v>
      </c>
      <c r="F6" s="33">
        <v>6081094.2868749984</v>
      </c>
      <c r="G6" s="60">
        <f t="shared" si="0"/>
        <v>1.6908198909627394E-2</v>
      </c>
      <c r="H6" s="33">
        <f t="shared" si="1"/>
        <v>1360218.83</v>
      </c>
      <c r="I6" s="33"/>
      <c r="J6" s="33">
        <v>6975554.6400000257</v>
      </c>
      <c r="K6" s="60">
        <f t="shared" si="2"/>
        <v>2.5708319454744426E-2</v>
      </c>
      <c r="L6" s="61">
        <f t="shared" si="3"/>
        <v>407687.83</v>
      </c>
      <c r="M6" s="62"/>
      <c r="R6" s="62"/>
      <c r="T6" s="55" t="str">
        <f>VLOOKUP(A6,'[5]DRG UPL SFY20 Combined'!A:A,1,FALSE)</f>
        <v>100696610B</v>
      </c>
      <c r="U6" s="73"/>
      <c r="V6" s="55" t="str">
        <f>VLOOKUP(A6,'[5]SHOPP UPL SFY2020 Combined OUT'!A:A,1,FALSE)</f>
        <v>100696610B</v>
      </c>
      <c r="W6" s="55" t="str">
        <f>VLOOKUP(A6,'[5]Cost UPL SFY20 Combine'!B:B,1,FALSE)</f>
        <v>100696610B</v>
      </c>
    </row>
    <row r="7" spans="1:23">
      <c r="A7" s="90" t="s">
        <v>36</v>
      </c>
      <c r="B7" s="89" t="s">
        <v>37</v>
      </c>
      <c r="C7" s="54" t="s">
        <v>201</v>
      </c>
      <c r="D7" s="26">
        <v>1</v>
      </c>
      <c r="E7" s="58">
        <v>1</v>
      </c>
      <c r="F7" s="33">
        <v>409082.76425000001</v>
      </c>
      <c r="G7" s="60">
        <f t="shared" si="0"/>
        <v>1.1374355374439849E-3</v>
      </c>
      <c r="H7" s="33">
        <f t="shared" si="1"/>
        <v>91503.61</v>
      </c>
      <c r="I7" s="33"/>
      <c r="J7" s="33">
        <v>2308632.2299999897</v>
      </c>
      <c r="K7" s="60">
        <f t="shared" si="2"/>
        <v>8.5084352335255339E-3</v>
      </c>
      <c r="L7" s="61">
        <f t="shared" si="3"/>
        <v>134928.51999999999</v>
      </c>
      <c r="M7" s="62"/>
      <c r="R7" s="62"/>
      <c r="T7" s="55" t="str">
        <f>VLOOKUP(A7,'[5]DRG UPL SFY20 Combined'!A:A,1,FALSE)</f>
        <v>200102450A</v>
      </c>
      <c r="U7" s="73"/>
      <c r="V7" s="55" t="str">
        <f>VLOOKUP(A7,'[5]SHOPP UPL SFY2020 Combined OUT'!A:A,1,FALSE)</f>
        <v>200102450A</v>
      </c>
      <c r="W7" s="55" t="str">
        <f>VLOOKUP(A7,'[5]Cost UPL SFY20 Combine'!B:B,1,FALSE)</f>
        <v>200102450A</v>
      </c>
    </row>
    <row r="8" spans="1:23">
      <c r="A8" s="22" t="s">
        <v>38</v>
      </c>
      <c r="B8" s="89" t="s">
        <v>39</v>
      </c>
      <c r="C8" s="54" t="s">
        <v>201</v>
      </c>
      <c r="D8" s="26">
        <v>1</v>
      </c>
      <c r="E8" s="58">
        <v>1</v>
      </c>
      <c r="F8" s="33">
        <v>1118925.7068749999</v>
      </c>
      <c r="G8" s="60">
        <f t="shared" si="0"/>
        <v>3.1111207168373293E-3</v>
      </c>
      <c r="H8" s="33">
        <f t="shared" si="1"/>
        <v>250281.24</v>
      </c>
      <c r="I8" s="33"/>
      <c r="J8" s="33">
        <v>2595552.0146605554</v>
      </c>
      <c r="K8" s="60">
        <f t="shared" si="2"/>
        <v>9.5658745143595916E-3</v>
      </c>
      <c r="L8" s="61">
        <f t="shared" si="3"/>
        <v>151697.60999999999</v>
      </c>
      <c r="M8" s="62"/>
      <c r="R8" s="62"/>
      <c r="T8" s="55" t="str">
        <f>VLOOKUP(A8,'[5]DRG UPL SFY20 Combined'!A:A,1,FALSE)</f>
        <v>200573000A</v>
      </c>
      <c r="U8" s="73"/>
      <c r="V8" s="55" t="str">
        <f>VLOOKUP(A8,'[5]SHOPP UPL SFY2020 Combined OUT'!A:A,1,FALSE)</f>
        <v>200573000A</v>
      </c>
      <c r="W8" s="55" t="str">
        <f>VLOOKUP(A8,'[5]Cost UPL SFY20 Combine'!B:B,1,FALSE)</f>
        <v>200573000A</v>
      </c>
    </row>
    <row r="9" spans="1:23">
      <c r="A9" s="91" t="s">
        <v>40</v>
      </c>
      <c r="B9" s="89" t="s">
        <v>41</v>
      </c>
      <c r="C9" s="54" t="s">
        <v>202</v>
      </c>
      <c r="D9" s="26">
        <v>1</v>
      </c>
      <c r="E9" s="58">
        <v>1</v>
      </c>
      <c r="F9" s="33">
        <v>0</v>
      </c>
      <c r="G9" s="60">
        <f t="shared" si="0"/>
        <v>0</v>
      </c>
      <c r="H9" s="33">
        <f t="shared" si="1"/>
        <v>0</v>
      </c>
      <c r="I9" s="33"/>
      <c r="J9" s="33">
        <v>0</v>
      </c>
      <c r="K9" s="60">
        <f t="shared" si="2"/>
        <v>0</v>
      </c>
      <c r="L9" s="61">
        <f t="shared" si="3"/>
        <v>0</v>
      </c>
      <c r="M9" s="62"/>
      <c r="R9" s="62"/>
      <c r="T9" s="73"/>
      <c r="U9" s="73"/>
      <c r="V9" s="73"/>
      <c r="W9" s="73"/>
    </row>
    <row r="10" spans="1:23">
      <c r="A10" s="92" t="s">
        <v>42</v>
      </c>
      <c r="B10" s="89" t="s">
        <v>43</v>
      </c>
      <c r="C10" s="54" t="s">
        <v>202</v>
      </c>
      <c r="D10" s="26">
        <v>1</v>
      </c>
      <c r="E10" s="58">
        <v>1</v>
      </c>
      <c r="F10" s="33">
        <v>6692840.5300000003</v>
      </c>
      <c r="G10" s="60">
        <f t="shared" si="0"/>
        <v>1.8609130793433164E-2</v>
      </c>
      <c r="H10" s="33">
        <f t="shared" si="1"/>
        <v>1497054.19</v>
      </c>
      <c r="I10" s="33"/>
      <c r="J10" s="33">
        <v>0</v>
      </c>
      <c r="K10" s="60">
        <f t="shared" si="2"/>
        <v>0</v>
      </c>
      <c r="L10" s="61">
        <f t="shared" si="3"/>
        <v>0</v>
      </c>
      <c r="M10" s="62"/>
      <c r="R10" s="62"/>
      <c r="T10" s="73"/>
      <c r="U10" s="55" t="str">
        <f>VLOOKUP(A10,'[5]SHOPP UPL SFY2020 Combined INP'!A:A,1,FALSE)</f>
        <v>200085660H</v>
      </c>
      <c r="V10" s="73"/>
      <c r="W10" s="55" t="str">
        <f>VLOOKUP(A10,'[5]Cost UPL SFY20 Combine'!B:B,1,FALSE)</f>
        <v>200085660H</v>
      </c>
    </row>
    <row r="11" spans="1:23">
      <c r="A11" s="88" t="s">
        <v>44</v>
      </c>
      <c r="B11" s="89" t="s">
        <v>45</v>
      </c>
      <c r="C11" s="54" t="s">
        <v>201</v>
      </c>
      <c r="D11" s="26">
        <v>1</v>
      </c>
      <c r="E11" s="58">
        <v>1</v>
      </c>
      <c r="F11" s="33">
        <v>727630.75462500006</v>
      </c>
      <c r="G11" s="60">
        <f t="shared" si="0"/>
        <v>2.023143360647366E-3</v>
      </c>
      <c r="H11" s="33">
        <f t="shared" si="1"/>
        <v>162756.41</v>
      </c>
      <c r="I11" s="33"/>
      <c r="J11" s="33">
        <v>1390486.6100000003</v>
      </c>
      <c r="K11" s="60">
        <f t="shared" si="2"/>
        <v>5.1246210247482913E-3</v>
      </c>
      <c r="L11" s="61">
        <f t="shared" si="3"/>
        <v>81267.3</v>
      </c>
      <c r="M11" s="62"/>
      <c r="R11" s="62"/>
      <c r="T11" s="55" t="str">
        <f>VLOOKUP(A11,'[5]DRG UPL SFY20 Combined'!A:A,1,FALSE)</f>
        <v>100700010G</v>
      </c>
      <c r="U11" s="73"/>
      <c r="V11" s="55" t="str">
        <f>VLOOKUP(A11,'[5]SHOPP UPL SFY2020 Combined OUT'!A:A,1,FALSE)</f>
        <v>100700010G</v>
      </c>
      <c r="W11" s="55" t="str">
        <f>VLOOKUP(A11,'[5]Cost UPL SFY20 Combine'!B:B,1,FALSE)</f>
        <v>100700010G</v>
      </c>
    </row>
    <row r="12" spans="1:23">
      <c r="A12" s="88" t="s">
        <v>46</v>
      </c>
      <c r="B12" s="89" t="s">
        <v>47</v>
      </c>
      <c r="C12" s="54" t="s">
        <v>201</v>
      </c>
      <c r="D12" s="26">
        <v>1</v>
      </c>
      <c r="E12" s="58">
        <v>1</v>
      </c>
      <c r="F12" s="33">
        <v>2863621.91475</v>
      </c>
      <c r="G12" s="60">
        <f t="shared" si="0"/>
        <v>7.962167112104233E-3</v>
      </c>
      <c r="H12" s="33">
        <f t="shared" si="1"/>
        <v>640534.79</v>
      </c>
      <c r="I12" s="33"/>
      <c r="J12" s="33">
        <v>6366406.5309158973</v>
      </c>
      <c r="K12" s="60">
        <f t="shared" si="2"/>
        <v>2.3463311711017797E-2</v>
      </c>
      <c r="L12" s="61">
        <f t="shared" si="3"/>
        <v>372086.03</v>
      </c>
      <c r="M12" s="62"/>
      <c r="R12" s="62"/>
      <c r="T12" s="55" t="str">
        <f>VLOOKUP(A12,'[5]DRG UPL SFY20 Combined'!A:A,1,FALSE)</f>
        <v>100700120A</v>
      </c>
      <c r="U12" s="73"/>
      <c r="V12" s="55" t="str">
        <f>VLOOKUP(A12,'[5]SHOPP UPL SFY2020 Combined OUT'!A:A,1,FALSE)</f>
        <v>100700120A</v>
      </c>
      <c r="W12" s="55" t="str">
        <f>VLOOKUP(A12,'[5]Cost UPL SFY20 Combine'!B:B,1,FALSE)</f>
        <v>100700120A</v>
      </c>
    </row>
    <row r="13" spans="1:23">
      <c r="A13" s="90" t="s">
        <v>48</v>
      </c>
      <c r="B13" s="89" t="s">
        <v>49</v>
      </c>
      <c r="C13" s="54" t="s">
        <v>201</v>
      </c>
      <c r="D13" s="26">
        <v>1</v>
      </c>
      <c r="E13" s="58">
        <v>1</v>
      </c>
      <c r="F13" s="33">
        <v>1387409.49875</v>
      </c>
      <c r="G13" s="60">
        <f t="shared" si="0"/>
        <v>3.8576273721989155E-3</v>
      </c>
      <c r="H13" s="33">
        <f t="shared" si="1"/>
        <v>310335.68</v>
      </c>
      <c r="I13" s="33"/>
      <c r="J13" s="33">
        <v>3166525.0700000105</v>
      </c>
      <c r="K13" s="60">
        <f t="shared" si="2"/>
        <v>1.1670188574570025E-2</v>
      </c>
      <c r="L13" s="61">
        <f t="shared" si="3"/>
        <v>185068.25</v>
      </c>
      <c r="M13" s="62"/>
      <c r="R13" s="62"/>
      <c r="T13" s="55" t="str">
        <f>VLOOKUP(A13,'[5]DRG UPL SFY20 Combined'!A:A,1,FALSE)</f>
        <v>100699410A</v>
      </c>
      <c r="U13" s="73"/>
      <c r="V13" s="55" t="str">
        <f>VLOOKUP(A13,'[5]SHOPP UPL SFY2020 Combined OUT'!A:A,1,FALSE)</f>
        <v>100699410A</v>
      </c>
      <c r="W13" s="55" t="str">
        <f>VLOOKUP(A13,'[5]Cost UPL SFY20 Combine'!B:B,1,FALSE)</f>
        <v>100699410A</v>
      </c>
    </row>
    <row r="14" spans="1:23">
      <c r="A14" s="90" t="s">
        <v>50</v>
      </c>
      <c r="B14" s="89" t="s">
        <v>51</v>
      </c>
      <c r="C14" s="54" t="s">
        <v>201</v>
      </c>
      <c r="D14" s="26">
        <v>1</v>
      </c>
      <c r="E14" s="58">
        <v>1</v>
      </c>
      <c r="F14" s="33">
        <v>231905.442625</v>
      </c>
      <c r="G14" s="60">
        <f t="shared" si="0"/>
        <v>6.4480226208492005E-4</v>
      </c>
      <c r="H14" s="33">
        <f t="shared" si="1"/>
        <v>51872.6</v>
      </c>
      <c r="I14" s="33"/>
      <c r="J14" s="33">
        <v>1345936.05</v>
      </c>
      <c r="K14" s="60">
        <f t="shared" si="2"/>
        <v>4.9604304926004761E-3</v>
      </c>
      <c r="L14" s="61">
        <f t="shared" si="3"/>
        <v>78663.53</v>
      </c>
      <c r="M14" s="62"/>
      <c r="R14" s="62"/>
      <c r="T14" s="55" t="str">
        <f>VLOOKUP(A14,'[5]DRG UPL SFY20 Combined'!A:A,1,FALSE)</f>
        <v>200045700C</v>
      </c>
      <c r="U14" s="73"/>
      <c r="V14" s="55" t="str">
        <f>VLOOKUP(A14,'[5]SHOPP UPL SFY2020 Combined OUT'!A:A,1,FALSE)</f>
        <v>200045700C</v>
      </c>
      <c r="W14" s="55" t="str">
        <f>VLOOKUP(A14,'[5]Cost UPL SFY20 Combine'!B:B,1,FALSE)</f>
        <v>200045700C</v>
      </c>
    </row>
    <row r="15" spans="1:23">
      <c r="A15" s="88" t="s">
        <v>52</v>
      </c>
      <c r="B15" s="89" t="s">
        <v>53</v>
      </c>
      <c r="C15" s="54" t="s">
        <v>201</v>
      </c>
      <c r="D15" s="26">
        <v>1</v>
      </c>
      <c r="E15" s="58">
        <v>1</v>
      </c>
      <c r="F15" s="33">
        <v>2254237.6197499996</v>
      </c>
      <c r="G15" s="60">
        <f t="shared" si="0"/>
        <v>6.2678025148471895E-3</v>
      </c>
      <c r="H15" s="33">
        <f t="shared" si="1"/>
        <v>504227.74</v>
      </c>
      <c r="I15" s="33"/>
      <c r="J15" s="33">
        <v>3760421.5500000198</v>
      </c>
      <c r="K15" s="60">
        <f t="shared" si="2"/>
        <v>1.385898662990121E-2</v>
      </c>
      <c r="L15" s="61">
        <f t="shared" si="3"/>
        <v>219778.66</v>
      </c>
      <c r="M15" s="62"/>
      <c r="R15" s="62"/>
      <c r="T15" s="55" t="str">
        <f>VLOOKUP(A15,'[5]DRG UPL SFY20 Combined'!A:A,1,FALSE)</f>
        <v>200435950A</v>
      </c>
      <c r="U15" s="73"/>
      <c r="V15" s="55" t="str">
        <f>VLOOKUP(A15,'[5]SHOPP UPL SFY2020 Combined OUT'!A:A,1,FALSE)</f>
        <v>200435950A</v>
      </c>
      <c r="W15" s="55" t="str">
        <f>VLOOKUP(A15,'[5]Cost UPL SFY20 Combine'!B:B,1,FALSE)</f>
        <v>200435950A</v>
      </c>
    </row>
    <row r="16" spans="1:23">
      <c r="A16" s="90" t="s">
        <v>54</v>
      </c>
      <c r="B16" s="89" t="s">
        <v>55</v>
      </c>
      <c r="C16" s="54" t="s">
        <v>201</v>
      </c>
      <c r="D16" s="26">
        <v>1</v>
      </c>
      <c r="E16" s="58">
        <v>1</v>
      </c>
      <c r="F16" s="33">
        <v>201398.23962500002</v>
      </c>
      <c r="G16" s="60">
        <f t="shared" si="0"/>
        <v>5.5997840766554448E-4</v>
      </c>
      <c r="H16" s="33">
        <f t="shared" si="1"/>
        <v>45048.75</v>
      </c>
      <c r="I16" s="33"/>
      <c r="J16" s="33">
        <v>2122189.5699999798</v>
      </c>
      <c r="K16" s="60">
        <f t="shared" si="2"/>
        <v>7.8213031400017792E-3</v>
      </c>
      <c r="L16" s="61">
        <f t="shared" si="3"/>
        <v>124031.84</v>
      </c>
      <c r="M16" s="62"/>
      <c r="R16" s="62"/>
      <c r="T16" s="55" t="str">
        <f>VLOOKUP(A16,'[5]DRG UPL SFY20 Combined'!A:A,1,FALSE)</f>
        <v>200044190A</v>
      </c>
      <c r="U16" s="73"/>
      <c r="V16" s="55" t="str">
        <f>VLOOKUP(A16,'[5]SHOPP UPL SFY2020 Combined OUT'!A:A,1,FALSE)</f>
        <v>200044190A</v>
      </c>
      <c r="W16" s="55" t="str">
        <f>VLOOKUP(A16,'[5]Cost UPL SFY20 Combine'!B:B,1,FALSE)</f>
        <v>200044190A</v>
      </c>
    </row>
    <row r="17" spans="1:23">
      <c r="A17" s="90" t="s">
        <v>56</v>
      </c>
      <c r="B17" s="93" t="s">
        <v>57</v>
      </c>
      <c r="C17" s="54" t="s">
        <v>201</v>
      </c>
      <c r="D17" s="74">
        <v>1</v>
      </c>
      <c r="E17" s="58">
        <v>1</v>
      </c>
      <c r="F17" s="33">
        <v>35810126.780250005</v>
      </c>
      <c r="G17" s="60">
        <f t="shared" si="0"/>
        <v>9.9568386546197291E-2</v>
      </c>
      <c r="H17" s="33">
        <f t="shared" si="1"/>
        <v>8010007.1399999997</v>
      </c>
      <c r="I17" s="33"/>
      <c r="J17" s="33">
        <v>13064842.760000112</v>
      </c>
      <c r="K17" s="60">
        <f t="shared" si="2"/>
        <v>4.8150314725380242E-2</v>
      </c>
      <c r="L17" s="61">
        <f t="shared" si="3"/>
        <v>763577.61</v>
      </c>
      <c r="M17" s="62"/>
      <c r="R17" s="62"/>
      <c r="T17" s="55" t="str">
        <f>VLOOKUP(A17,'[5]DRG UPL SFY20 Combined'!A:A,1,FALSE)</f>
        <v>200044210A</v>
      </c>
      <c r="U17" s="73"/>
      <c r="V17" s="55" t="str">
        <f>VLOOKUP(A17,'[5]SHOPP UPL SFY2020 Combined OUT'!A:A,1,FALSE)</f>
        <v>200044210A</v>
      </c>
      <c r="W17" s="55" t="str">
        <f>VLOOKUP(A17,'[5]Cost UPL SFY20 Combine'!B:B,1,FALSE)</f>
        <v>200044210A</v>
      </c>
    </row>
    <row r="18" spans="1:23" s="75" customFormat="1">
      <c r="A18" s="90" t="s">
        <v>58</v>
      </c>
      <c r="B18" s="89" t="s">
        <v>59</v>
      </c>
      <c r="C18" s="54" t="s">
        <v>201</v>
      </c>
      <c r="D18" s="26">
        <v>1</v>
      </c>
      <c r="E18" s="58">
        <v>1</v>
      </c>
      <c r="F18" s="33">
        <v>47687119.210000001</v>
      </c>
      <c r="G18" s="60">
        <f t="shared" si="0"/>
        <v>0.13259180979483598</v>
      </c>
      <c r="H18" s="33">
        <f t="shared" si="1"/>
        <v>10666652.140000001</v>
      </c>
      <c r="I18" s="33"/>
      <c r="J18" s="33">
        <v>22768878.400000401</v>
      </c>
      <c r="K18" s="60">
        <f t="shared" si="2"/>
        <v>8.3914416808788445E-2</v>
      </c>
      <c r="L18" s="61">
        <f t="shared" si="3"/>
        <v>1330732.1100000001</v>
      </c>
      <c r="M18" s="62"/>
      <c r="N18" s="62"/>
      <c r="O18" s="62"/>
      <c r="P18" s="55"/>
      <c r="Q18" s="55"/>
      <c r="R18" s="62"/>
      <c r="S18" s="55"/>
      <c r="T18" s="55" t="str">
        <f>VLOOKUP(A18,'[5]DRG UPL SFY20 Combined'!A:A,1,FALSE)</f>
        <v>100806400C</v>
      </c>
      <c r="U18" s="73"/>
      <c r="V18" s="55" t="str">
        <f>VLOOKUP(A18,'[5]SHOPP UPL SFY2020 Combined OUT'!A:A,1,FALSE)</f>
        <v>100806400C</v>
      </c>
      <c r="W18" s="55" t="str">
        <f>VLOOKUP(A18,'[5]Cost UPL SFY20 Combine'!B:B,1,FALSE)</f>
        <v>100806400C</v>
      </c>
    </row>
    <row r="19" spans="1:23">
      <c r="A19" s="90" t="s">
        <v>60</v>
      </c>
      <c r="B19" s="89" t="s">
        <v>61</v>
      </c>
      <c r="C19" s="54" t="s">
        <v>201</v>
      </c>
      <c r="D19" s="26">
        <v>1</v>
      </c>
      <c r="E19" s="58">
        <v>1</v>
      </c>
      <c r="F19" s="33">
        <v>5305359.1178749995</v>
      </c>
      <c r="G19" s="60">
        <f t="shared" si="0"/>
        <v>1.475130346945067E-2</v>
      </c>
      <c r="H19" s="33">
        <f t="shared" si="1"/>
        <v>1186702.43</v>
      </c>
      <c r="I19" s="33"/>
      <c r="J19" s="33">
        <v>4082079.2800000599</v>
      </c>
      <c r="K19" s="60">
        <f t="shared" si="2"/>
        <v>1.5044452174176399E-2</v>
      </c>
      <c r="L19" s="61">
        <f t="shared" si="3"/>
        <v>238578.02</v>
      </c>
      <c r="M19" s="62"/>
      <c r="R19" s="62"/>
      <c r="T19" s="55" t="str">
        <f>VLOOKUP(A19,'[5]DRG UPL SFY20 Combined'!A:A,1,FALSE)</f>
        <v>100699500A</v>
      </c>
      <c r="U19" s="73"/>
      <c r="V19" s="55" t="str">
        <f>VLOOKUP(A19,'[5]SHOPP UPL SFY2020 Combined OUT'!A:A,1,FALSE)</f>
        <v>100699500A</v>
      </c>
      <c r="W19" s="55" t="str">
        <f>VLOOKUP(A19,'[5]Cost UPL SFY20 Combine'!B:B,1,FALSE)</f>
        <v>100699500A</v>
      </c>
    </row>
    <row r="20" spans="1:23">
      <c r="A20" s="90" t="s">
        <v>62</v>
      </c>
      <c r="B20" s="89" t="s">
        <v>63</v>
      </c>
      <c r="C20" s="54" t="s">
        <v>201</v>
      </c>
      <c r="D20" s="26">
        <v>1</v>
      </c>
      <c r="E20" s="58">
        <v>1</v>
      </c>
      <c r="F20" s="33">
        <v>3081052.5806249999</v>
      </c>
      <c r="G20" s="60">
        <f t="shared" si="0"/>
        <v>8.5667229328554462E-3</v>
      </c>
      <c r="H20" s="33">
        <f t="shared" si="1"/>
        <v>689169.67</v>
      </c>
      <c r="I20" s="33"/>
      <c r="J20" s="33">
        <v>4079681.8000000496</v>
      </c>
      <c r="K20" s="60">
        <f t="shared" si="2"/>
        <v>1.5035616291596799E-2</v>
      </c>
      <c r="L20" s="61">
        <f t="shared" si="3"/>
        <v>238437.9</v>
      </c>
      <c r="M20" s="62"/>
      <c r="R20" s="62"/>
      <c r="T20" s="55" t="str">
        <f>VLOOKUP(A20,'[5]DRG UPL SFY20 Combined'!A:A,1,FALSE)</f>
        <v>100700610A</v>
      </c>
      <c r="U20" s="73"/>
      <c r="V20" s="55" t="str">
        <f>VLOOKUP(A20,'[5]SHOPP UPL SFY2020 Combined OUT'!A:A,1,FALSE)</f>
        <v>100700610A</v>
      </c>
      <c r="W20" s="55" t="str">
        <f>VLOOKUP(A20,'[5]Cost UPL SFY20 Combine'!B:B,1,FALSE)</f>
        <v>100700610A</v>
      </c>
    </row>
    <row r="21" spans="1:23">
      <c r="A21" s="94" t="s">
        <v>64</v>
      </c>
      <c r="B21" s="89" t="s">
        <v>65</v>
      </c>
      <c r="C21" s="54" t="s">
        <v>201</v>
      </c>
      <c r="D21" s="26">
        <v>1</v>
      </c>
      <c r="E21" s="58">
        <v>1</v>
      </c>
      <c r="F21" s="33">
        <v>30804.006374999997</v>
      </c>
      <c r="G21" s="60">
        <f t="shared" si="0"/>
        <v>8.5649102354172466E-5</v>
      </c>
      <c r="H21" s="33">
        <f t="shared" si="1"/>
        <v>6890.24</v>
      </c>
      <c r="I21" s="33"/>
      <c r="J21" s="33">
        <v>2974915.0099999951</v>
      </c>
      <c r="K21" s="60">
        <f t="shared" si="2"/>
        <v>1.0964012092921374E-2</v>
      </c>
      <c r="L21" s="61">
        <f t="shared" si="3"/>
        <v>173869.56</v>
      </c>
      <c r="M21" s="62"/>
      <c r="R21" s="62"/>
      <c r="T21" s="55" t="str">
        <f>VLOOKUP(A21,'[5]DRG UPL SFY20 Combined'!A:A,1,FALSE)</f>
        <v>200834400A</v>
      </c>
      <c r="U21" s="73"/>
      <c r="V21" s="55" t="str">
        <f>VLOOKUP(A21,'[5]SHOPP UPL SFY2020 Combined OUT'!A:A,1,FALSE)</f>
        <v>200834400A</v>
      </c>
      <c r="W21" s="55" t="str">
        <f>VLOOKUP(A21,'[5]Cost UPL SFY20 Combine'!B:B,1,FALSE)</f>
        <v>200834400A</v>
      </c>
    </row>
    <row r="22" spans="1:23">
      <c r="A22" s="90" t="s">
        <v>66</v>
      </c>
      <c r="B22" s="89" t="s">
        <v>67</v>
      </c>
      <c r="C22" s="54" t="s">
        <v>201</v>
      </c>
      <c r="D22" s="26">
        <v>1</v>
      </c>
      <c r="E22" s="58">
        <v>1</v>
      </c>
      <c r="F22" s="33">
        <v>1520428.726125</v>
      </c>
      <c r="G22" s="60">
        <f t="shared" si="0"/>
        <v>4.2274811269936378E-3</v>
      </c>
      <c r="H22" s="33">
        <f t="shared" si="1"/>
        <v>340089.41</v>
      </c>
      <c r="I22" s="33"/>
      <c r="J22" s="33">
        <v>3245962.39000005</v>
      </c>
      <c r="K22" s="60">
        <f t="shared" si="2"/>
        <v>1.1962953824730801E-2</v>
      </c>
      <c r="L22" s="61">
        <f t="shared" si="3"/>
        <v>189710.99</v>
      </c>
      <c r="M22" s="62"/>
      <c r="R22" s="62"/>
      <c r="T22" s="55" t="str">
        <f>VLOOKUP(A22,'[5]DRG UPL SFY20 Combined'!A:A,1,FALSE)</f>
        <v>100699700A</v>
      </c>
      <c r="U22" s="73"/>
      <c r="V22" s="55" t="str">
        <f>VLOOKUP(A22,'[5]SHOPP UPL SFY2020 Combined OUT'!A:A,1,FALSE)</f>
        <v>100699700A</v>
      </c>
      <c r="W22" s="55" t="str">
        <f>VLOOKUP(A22,'[5]Cost UPL SFY20 Combine'!B:B,1,FALSE)</f>
        <v>100699700A</v>
      </c>
    </row>
    <row r="23" spans="1:23">
      <c r="A23" s="90" t="s">
        <v>68</v>
      </c>
      <c r="B23" s="89" t="s">
        <v>69</v>
      </c>
      <c r="C23" s="54" t="s">
        <v>201</v>
      </c>
      <c r="D23" s="26">
        <v>1</v>
      </c>
      <c r="E23" s="58">
        <v>1</v>
      </c>
      <c r="F23" s="33">
        <v>1604992.4978749999</v>
      </c>
      <c r="G23" s="60">
        <f t="shared" si="0"/>
        <v>4.4626067484436049E-3</v>
      </c>
      <c r="H23" s="33">
        <f t="shared" si="1"/>
        <v>359004.63</v>
      </c>
      <c r="I23" s="33"/>
      <c r="J23" s="33">
        <v>2405429.5499999798</v>
      </c>
      <c r="K23" s="60">
        <f t="shared" si="2"/>
        <v>8.8651805467445059E-3</v>
      </c>
      <c r="L23" s="61">
        <f t="shared" si="3"/>
        <v>140585.85999999999</v>
      </c>
      <c r="M23" s="62"/>
      <c r="R23" s="62"/>
      <c r="T23" s="55" t="str">
        <f>VLOOKUP(A23,'[5]DRG UPL SFY20 Combined'!A:A,1,FALSE)</f>
        <v>200405550A</v>
      </c>
      <c r="U23" s="73"/>
      <c r="V23" s="55" t="str">
        <f>VLOOKUP(A23,'[5]SHOPP UPL SFY2020 Combined OUT'!A:A,1,FALSE)</f>
        <v>200405550A</v>
      </c>
      <c r="W23" s="55" t="str">
        <f>VLOOKUP(A23,'[5]Cost UPL SFY20 Combine'!B:B,1,FALSE)</f>
        <v>200405550A</v>
      </c>
    </row>
    <row r="24" spans="1:23">
      <c r="A24" s="90" t="s">
        <v>70</v>
      </c>
      <c r="B24" s="89" t="s">
        <v>71</v>
      </c>
      <c r="C24" s="54" t="s">
        <v>201</v>
      </c>
      <c r="D24" s="26">
        <v>1</v>
      </c>
      <c r="E24" s="58">
        <v>1</v>
      </c>
      <c r="F24" s="33">
        <v>1383128.5491249999</v>
      </c>
      <c r="G24" s="60">
        <f t="shared" si="0"/>
        <v>3.8457243915235749E-3</v>
      </c>
      <c r="H24" s="33">
        <f t="shared" si="1"/>
        <v>309378.12</v>
      </c>
      <c r="I24" s="33"/>
      <c r="J24" s="33">
        <v>3207219.1700000395</v>
      </c>
      <c r="K24" s="60">
        <f t="shared" si="2"/>
        <v>1.1820166171580727E-2</v>
      </c>
      <c r="L24" s="61">
        <f t="shared" si="3"/>
        <v>187446.63</v>
      </c>
      <c r="M24" s="62"/>
      <c r="R24" s="62"/>
      <c r="T24" s="55" t="str">
        <f>VLOOKUP(A24,'[5]DRG UPL SFY20 Combined'!A:A,1,FALSE)</f>
        <v>100699440A</v>
      </c>
      <c r="U24" s="73"/>
      <c r="V24" s="55" t="str">
        <f>VLOOKUP(A24,'[5]SHOPP UPL SFY2020 Combined OUT'!A:A,1,FALSE)</f>
        <v>100699440A</v>
      </c>
      <c r="W24" s="55" t="str">
        <f>VLOOKUP(A24,'[5]Cost UPL SFY20 Combine'!B:B,1,FALSE)</f>
        <v>100699440A</v>
      </c>
    </row>
    <row r="25" spans="1:23">
      <c r="A25" s="90" t="s">
        <v>72</v>
      </c>
      <c r="B25" s="89" t="s">
        <v>73</v>
      </c>
      <c r="C25" s="54" t="s">
        <v>201</v>
      </c>
      <c r="D25" s="26">
        <v>1</v>
      </c>
      <c r="E25" s="58">
        <v>1</v>
      </c>
      <c r="F25" s="33">
        <v>12589925.232500002</v>
      </c>
      <c r="G25" s="60">
        <f t="shared" si="0"/>
        <v>3.5005699639931054E-2</v>
      </c>
      <c r="H25" s="33">
        <f t="shared" si="1"/>
        <v>2816113.77</v>
      </c>
      <c r="I25" s="33"/>
      <c r="J25" s="33">
        <v>12817024.7200011</v>
      </c>
      <c r="K25" s="60">
        <f t="shared" si="2"/>
        <v>4.7236984435856021E-2</v>
      </c>
      <c r="L25" s="61">
        <f t="shared" si="3"/>
        <v>749093.83</v>
      </c>
      <c r="M25" s="62"/>
      <c r="R25" s="62"/>
      <c r="T25" s="55" t="str">
        <f>VLOOKUP(A25,'[5]DRG UPL SFY20 Combined'!A:A,1,FALSE)</f>
        <v>100700200A</v>
      </c>
      <c r="U25" s="73"/>
      <c r="V25" s="55" t="str">
        <f>VLOOKUP(A25,'[5]SHOPP UPL SFY2020 Combined OUT'!A:A,1,FALSE)</f>
        <v>100700200A</v>
      </c>
      <c r="W25" s="55" t="str">
        <f>VLOOKUP(A25,'[5]Cost UPL SFY20 Combine'!B:B,1,FALSE)</f>
        <v>100700200A</v>
      </c>
    </row>
    <row r="26" spans="1:23">
      <c r="A26" s="90" t="s">
        <v>74</v>
      </c>
      <c r="B26" s="89" t="s">
        <v>75</v>
      </c>
      <c r="C26" s="54" t="s">
        <v>201</v>
      </c>
      <c r="D26" s="26">
        <v>1</v>
      </c>
      <c r="E26" s="58">
        <v>1</v>
      </c>
      <c r="F26" s="33">
        <v>2882568.8607499995</v>
      </c>
      <c r="G26" s="60">
        <f t="shared" si="0"/>
        <v>8.0148482113579309E-3</v>
      </c>
      <c r="H26" s="33">
        <f t="shared" si="1"/>
        <v>644772.84</v>
      </c>
      <c r="I26" s="33"/>
      <c r="J26" s="33">
        <v>4890076.9435796319</v>
      </c>
      <c r="K26" s="60">
        <f t="shared" si="2"/>
        <v>1.8022317466045244E-2</v>
      </c>
      <c r="L26" s="61">
        <f t="shared" si="3"/>
        <v>285801.62</v>
      </c>
      <c r="M26" s="62"/>
      <c r="R26" s="62"/>
      <c r="T26" s="55" t="str">
        <f>VLOOKUP(A26,'[5]DRG UPL SFY20 Combined'!A:A,1,FALSE)</f>
        <v>100699490A</v>
      </c>
      <c r="U26" s="73"/>
      <c r="V26" s="55" t="str">
        <f>VLOOKUP(A26,'[5]SHOPP UPL SFY2020 Combined OUT'!A:A,1,FALSE)</f>
        <v>100699490A</v>
      </c>
      <c r="W26" s="55" t="str">
        <f>VLOOKUP(A26,'[5]Cost UPL SFY20 Combine'!B:B,1,FALSE)</f>
        <v>100699490A</v>
      </c>
    </row>
    <row r="27" spans="1:23">
      <c r="A27" s="90" t="s">
        <v>76</v>
      </c>
      <c r="B27" s="89" t="s">
        <v>77</v>
      </c>
      <c r="C27" s="54" t="s">
        <v>201</v>
      </c>
      <c r="D27" s="26">
        <v>1</v>
      </c>
      <c r="E27" s="58">
        <v>1</v>
      </c>
      <c r="F27" s="33">
        <v>2513101.5428749998</v>
      </c>
      <c r="G27" s="60">
        <f t="shared" si="0"/>
        <v>6.9875615740301452E-3</v>
      </c>
      <c r="H27" s="33">
        <f t="shared" si="1"/>
        <v>562130.41</v>
      </c>
      <c r="I27" s="33"/>
      <c r="J27" s="33">
        <v>3637645.6900000195</v>
      </c>
      <c r="K27" s="60">
        <f t="shared" si="2"/>
        <v>1.3406497732156589E-2</v>
      </c>
      <c r="L27" s="61">
        <f t="shared" si="3"/>
        <v>212603</v>
      </c>
      <c r="M27" s="62"/>
      <c r="R27" s="62"/>
      <c r="T27" s="55" t="str">
        <f>VLOOKUP(A27,'[5]DRG UPL SFY20 Combined'!A:A,1,FALSE)</f>
        <v>100699420A</v>
      </c>
      <c r="U27" s="73"/>
      <c r="V27" s="55" t="str">
        <f>VLOOKUP(A27,'[5]SHOPP UPL SFY2020 Combined OUT'!A:A,1,FALSE)</f>
        <v>100699420A</v>
      </c>
      <c r="W27" s="55" t="str">
        <f>VLOOKUP(A27,'[5]Cost UPL SFY20 Combine'!B:B,1,FALSE)</f>
        <v>100699420A</v>
      </c>
    </row>
    <row r="28" spans="1:23">
      <c r="A28" s="39" t="s">
        <v>78</v>
      </c>
      <c r="B28" s="89" t="s">
        <v>79</v>
      </c>
      <c r="C28" s="54" t="s">
        <v>202</v>
      </c>
      <c r="D28" s="26">
        <v>1</v>
      </c>
      <c r="E28" s="58">
        <v>1</v>
      </c>
      <c r="F28" s="33">
        <v>256802.36</v>
      </c>
      <c r="G28" s="60">
        <f t="shared" si="0"/>
        <v>7.1402697911021476E-4</v>
      </c>
      <c r="H28" s="33">
        <f t="shared" si="1"/>
        <v>57441.54</v>
      </c>
      <c r="I28" s="33"/>
      <c r="J28" s="33">
        <v>0</v>
      </c>
      <c r="K28" s="60">
        <f t="shared" si="2"/>
        <v>0</v>
      </c>
      <c r="L28" s="61">
        <f t="shared" si="3"/>
        <v>0</v>
      </c>
      <c r="M28" s="62"/>
      <c r="R28" s="62"/>
      <c r="T28" s="73"/>
      <c r="U28" s="55" t="str">
        <f>VLOOKUP(A28,'[5]SHOPP UPL SFY2020 Combined INP'!A:A,1,FALSE)</f>
        <v>100700380P</v>
      </c>
      <c r="V28" s="73"/>
      <c r="W28" s="55" t="str">
        <f>VLOOKUP(A28,'[5]Cost UPL SFY20 Combine'!B:B,1,FALSE)</f>
        <v>100700380P</v>
      </c>
    </row>
    <row r="29" spans="1:23">
      <c r="A29" s="90" t="s">
        <v>80</v>
      </c>
      <c r="B29" s="89" t="s">
        <v>81</v>
      </c>
      <c r="C29" s="54" t="s">
        <v>201</v>
      </c>
      <c r="D29" s="26">
        <v>1</v>
      </c>
      <c r="E29" s="58">
        <v>1</v>
      </c>
      <c r="F29" s="33">
        <v>322196.82912499999</v>
      </c>
      <c r="G29" s="60">
        <f t="shared" si="0"/>
        <v>8.9585324908623824E-4</v>
      </c>
      <c r="H29" s="33">
        <f t="shared" si="1"/>
        <v>72068.97</v>
      </c>
      <c r="I29" s="33"/>
      <c r="J29" s="33">
        <v>2358929.7099999897</v>
      </c>
      <c r="K29" s="60">
        <f t="shared" si="2"/>
        <v>8.6938059675161737E-3</v>
      </c>
      <c r="L29" s="61">
        <f t="shared" si="3"/>
        <v>137868.17000000001</v>
      </c>
      <c r="M29" s="62"/>
      <c r="R29" s="62"/>
      <c r="T29" s="55" t="str">
        <f>VLOOKUP(A29,'[5]DRG UPL SFY20 Combined'!A:A,1,FALSE)</f>
        <v>200735850A</v>
      </c>
      <c r="U29" s="73"/>
      <c r="V29" s="55" t="str">
        <f>VLOOKUP(A29,'[5]SHOPP UPL SFY2020 Combined OUT'!A:A,1,FALSE)</f>
        <v>200735850A</v>
      </c>
      <c r="W29" s="55" t="str">
        <f>VLOOKUP(A29,'[5]Cost UPL SFY20 Combine'!B:B,1,FALSE)</f>
        <v>200735850A</v>
      </c>
    </row>
    <row r="30" spans="1:23">
      <c r="A30" s="90" t="s">
        <v>82</v>
      </c>
      <c r="B30" s="89" t="s">
        <v>83</v>
      </c>
      <c r="C30" s="54" t="s">
        <v>201</v>
      </c>
      <c r="D30" s="26">
        <v>1</v>
      </c>
      <c r="E30" s="58">
        <v>1</v>
      </c>
      <c r="F30" s="33">
        <v>810490.92162499984</v>
      </c>
      <c r="G30" s="60">
        <f t="shared" si="0"/>
        <v>2.2535321885832843E-3</v>
      </c>
      <c r="H30" s="33">
        <f t="shared" si="1"/>
        <v>181290.56</v>
      </c>
      <c r="I30" s="33"/>
      <c r="J30" s="33">
        <v>1459421.672657918</v>
      </c>
      <c r="K30" s="60">
        <f t="shared" si="2"/>
        <v>5.3786803367175777E-3</v>
      </c>
      <c r="L30" s="61">
        <f t="shared" si="3"/>
        <v>85296.22</v>
      </c>
      <c r="M30" s="62"/>
      <c r="R30" s="62"/>
      <c r="T30" s="55" t="str">
        <f>VLOOKUP(A30,'[5]DRG UPL SFY20 Combined'!A:A,1,FALSE)</f>
        <v>100700030A</v>
      </c>
      <c r="U30" s="73"/>
      <c r="V30" s="55" t="str">
        <f>VLOOKUP(A30,'[5]SHOPP UPL SFY2020 Combined OUT'!A:A,1,FALSE)</f>
        <v>100700030A</v>
      </c>
      <c r="W30" s="55" t="str">
        <f>VLOOKUP(A30,'[5]Cost UPL SFY20 Combine'!B:B,1,FALSE)</f>
        <v>100700030A</v>
      </c>
    </row>
    <row r="31" spans="1:23">
      <c r="A31" s="90" t="s">
        <v>84</v>
      </c>
      <c r="B31" s="89" t="s">
        <v>85</v>
      </c>
      <c r="C31" s="54" t="s">
        <v>201</v>
      </c>
      <c r="D31" s="26">
        <v>1</v>
      </c>
      <c r="E31" s="58">
        <v>1</v>
      </c>
      <c r="F31" s="33">
        <v>13786772.863999996</v>
      </c>
      <c r="G31" s="60">
        <f t="shared" si="0"/>
        <v>3.8333478632208061E-2</v>
      </c>
      <c r="H31" s="33">
        <f t="shared" si="1"/>
        <v>3083824.58</v>
      </c>
      <c r="I31" s="33"/>
      <c r="J31" s="33">
        <v>12465295.014385642</v>
      </c>
      <c r="K31" s="60">
        <f t="shared" si="2"/>
        <v>4.5940689001248786E-2</v>
      </c>
      <c r="L31" s="61">
        <f t="shared" si="3"/>
        <v>728536.91</v>
      </c>
      <c r="M31" s="62"/>
      <c r="R31" s="62"/>
      <c r="T31" s="55" t="str">
        <f>VLOOKUP(A31,'[5]DRG UPL SFY20 Combined'!A:A,1,FALSE)</f>
        <v>100699390A</v>
      </c>
      <c r="U31" s="73"/>
      <c r="V31" s="55" t="str">
        <f>VLOOKUP(A31,'[5]SHOPP UPL SFY2020 Combined OUT'!A:A,1,FALSE)</f>
        <v>100699390A</v>
      </c>
      <c r="W31" s="55" t="str">
        <f>VLOOKUP(A31,'[5]Cost UPL SFY20 Combine'!B:B,1,FALSE)</f>
        <v>100699390A</v>
      </c>
    </row>
    <row r="32" spans="1:23">
      <c r="A32" s="90" t="s">
        <v>86</v>
      </c>
      <c r="B32" s="89" t="s">
        <v>87</v>
      </c>
      <c r="C32" s="54" t="s">
        <v>201</v>
      </c>
      <c r="D32" s="26">
        <v>1</v>
      </c>
      <c r="E32" s="58">
        <v>1</v>
      </c>
      <c r="F32" s="33">
        <v>3710539.3286250001</v>
      </c>
      <c r="G32" s="60">
        <f t="shared" si="0"/>
        <v>1.031698146266161E-2</v>
      </c>
      <c r="H32" s="33">
        <f t="shared" si="1"/>
        <v>829973.23</v>
      </c>
      <c r="I32" s="33"/>
      <c r="J32" s="33">
        <v>5558565.1200000392</v>
      </c>
      <c r="K32" s="60">
        <f t="shared" si="2"/>
        <v>2.0486022286388437E-2</v>
      </c>
      <c r="L32" s="61">
        <f t="shared" si="3"/>
        <v>324871.56</v>
      </c>
      <c r="M32" s="62"/>
      <c r="R32" s="62"/>
      <c r="T32" s="55" t="str">
        <f>VLOOKUP(A32,'[5]DRG UPL SFY20 Combined'!A:A,1,FALSE)</f>
        <v>200509290A</v>
      </c>
      <c r="U32" s="73"/>
      <c r="V32" s="55" t="str">
        <f>VLOOKUP(A32,'[5]SHOPP UPL SFY2020 Combined OUT'!A:A,1,FALSE)</f>
        <v>200509290A</v>
      </c>
      <c r="W32" s="55" t="str">
        <f>VLOOKUP(A32,'[5]Cost UPL SFY20 Combine'!B:B,1,FALSE)</f>
        <v>200509290A</v>
      </c>
    </row>
    <row r="33" spans="1:23">
      <c r="A33" s="90" t="s">
        <v>88</v>
      </c>
      <c r="B33" s="89" t="s">
        <v>89</v>
      </c>
      <c r="C33" s="54" t="s">
        <v>201</v>
      </c>
      <c r="D33" s="26">
        <v>1</v>
      </c>
      <c r="E33" s="58">
        <v>1</v>
      </c>
      <c r="F33" s="33">
        <v>5177788.8946250007</v>
      </c>
      <c r="G33" s="60">
        <f t="shared" si="0"/>
        <v>1.4396600416364973E-2</v>
      </c>
      <c r="H33" s="33">
        <f t="shared" si="1"/>
        <v>1158167.53</v>
      </c>
      <c r="I33" s="33"/>
      <c r="J33" s="33">
        <v>7827258.6499999473</v>
      </c>
      <c r="K33" s="60">
        <f t="shared" si="2"/>
        <v>2.8847263940163112E-2</v>
      </c>
      <c r="L33" s="61">
        <f t="shared" si="3"/>
        <v>457465.85</v>
      </c>
      <c r="M33" s="62"/>
      <c r="R33" s="62"/>
      <c r="T33" s="55" t="str">
        <f>VLOOKUP(A33,'[5]DRG UPL SFY20 Combined'!A:A,1,FALSE)</f>
        <v>100262320C</v>
      </c>
      <c r="U33" s="73"/>
      <c r="V33" s="55" t="str">
        <f>VLOOKUP(A33,'[5]SHOPP UPL SFY2020 Combined OUT'!A:A,1,FALSE)</f>
        <v>100262320C</v>
      </c>
      <c r="W33" s="55" t="str">
        <f>VLOOKUP(A33,'[5]Cost UPL SFY20 Combine'!B:B,1,FALSE)</f>
        <v>100262320C</v>
      </c>
    </row>
    <row r="34" spans="1:23">
      <c r="A34" s="90" t="s">
        <v>90</v>
      </c>
      <c r="B34" s="89" t="s">
        <v>91</v>
      </c>
      <c r="C34" s="54" t="s">
        <v>202</v>
      </c>
      <c r="D34" s="26">
        <v>1</v>
      </c>
      <c r="E34" s="58">
        <v>1</v>
      </c>
      <c r="F34" s="33">
        <v>0</v>
      </c>
      <c r="G34" s="60">
        <f t="shared" si="0"/>
        <v>0</v>
      </c>
      <c r="H34" s="33">
        <f t="shared" si="1"/>
        <v>0</v>
      </c>
      <c r="I34" s="33"/>
      <c r="J34" s="33">
        <v>0</v>
      </c>
      <c r="K34" s="60">
        <f t="shared" si="2"/>
        <v>0</v>
      </c>
      <c r="L34" s="61">
        <f t="shared" si="3"/>
        <v>0</v>
      </c>
      <c r="M34" s="62"/>
      <c r="R34" s="62"/>
      <c r="T34" s="73"/>
      <c r="U34" s="55" t="str">
        <f>VLOOKUP(A34,'[5]SHOPP UPL SFY2020 Combined INP'!A:A,1,FALSE)</f>
        <v>200479750A</v>
      </c>
      <c r="V34" s="73"/>
      <c r="W34" s="73"/>
    </row>
    <row r="35" spans="1:23">
      <c r="A35" s="90" t="s">
        <v>92</v>
      </c>
      <c r="B35" s="89" t="s">
        <v>93</v>
      </c>
      <c r="C35" s="54" t="s">
        <v>201</v>
      </c>
      <c r="D35" s="26">
        <v>1</v>
      </c>
      <c r="E35" s="58">
        <v>1</v>
      </c>
      <c r="F35" s="33">
        <v>6619813.1606250005</v>
      </c>
      <c r="G35" s="60">
        <f t="shared" si="0"/>
        <v>1.8406081600477162E-2</v>
      </c>
      <c r="H35" s="33">
        <f t="shared" si="1"/>
        <v>1480719.44</v>
      </c>
      <c r="I35" s="33"/>
      <c r="J35" s="33">
        <v>5551852.9699999765</v>
      </c>
      <c r="K35" s="60">
        <f t="shared" si="2"/>
        <v>2.0461284741442508E-2</v>
      </c>
      <c r="L35" s="61">
        <f t="shared" si="3"/>
        <v>324479.27</v>
      </c>
      <c r="M35" s="62"/>
      <c r="R35" s="62"/>
      <c r="T35" s="55" t="str">
        <f>VLOOKUP(A35,'[5]DRG UPL SFY20 Combined'!A:A,1,FALSE)</f>
        <v>100700490A</v>
      </c>
      <c r="U35" s="73"/>
      <c r="V35" s="55" t="str">
        <f>VLOOKUP(A35,'[5]SHOPP UPL SFY2020 Combined OUT'!A:A,1,FALSE)</f>
        <v>100700490A</v>
      </c>
      <c r="W35" s="55" t="str">
        <f>VLOOKUP(A35,'[5]Cost UPL SFY20 Combine'!B:B,1,FALSE)</f>
        <v>100700490A</v>
      </c>
    </row>
    <row r="36" spans="1:23">
      <c r="A36" s="90" t="s">
        <v>94</v>
      </c>
      <c r="B36" s="89" t="s">
        <v>95</v>
      </c>
      <c r="C36" s="54" t="s">
        <v>202</v>
      </c>
      <c r="D36" s="26">
        <v>1</v>
      </c>
      <c r="E36" s="58">
        <v>1</v>
      </c>
      <c r="F36" s="33">
        <v>136360.4</v>
      </c>
      <c r="G36" s="60">
        <f t="shared" si="0"/>
        <v>3.7914372937328353E-4</v>
      </c>
      <c r="H36" s="33">
        <f t="shared" si="1"/>
        <v>30501.09</v>
      </c>
      <c r="I36" s="33"/>
      <c r="J36" s="33">
        <v>0</v>
      </c>
      <c r="K36" s="60">
        <f t="shared" si="2"/>
        <v>0</v>
      </c>
      <c r="L36" s="61">
        <f t="shared" si="3"/>
        <v>0</v>
      </c>
      <c r="M36" s="62"/>
      <c r="R36" s="62"/>
      <c r="T36" s="73"/>
      <c r="U36" s="55" t="str">
        <f>VLOOKUP(A36,'[5]SHOPP UPL SFY2020 Combined INP'!A:A,1,FALSE)</f>
        <v>200718040B</v>
      </c>
      <c r="V36" s="73"/>
      <c r="W36" s="55" t="str">
        <f>VLOOKUP(A36,'[5]Cost UPL SFY20 Combine'!B:B,1,FALSE)</f>
        <v>200718040B</v>
      </c>
    </row>
    <row r="37" spans="1:23">
      <c r="A37" s="90" t="s">
        <v>96</v>
      </c>
      <c r="B37" s="89" t="s">
        <v>97</v>
      </c>
      <c r="C37" s="54" t="s">
        <v>201</v>
      </c>
      <c r="D37" s="26">
        <v>1</v>
      </c>
      <c r="E37" s="58">
        <v>1</v>
      </c>
      <c r="F37" s="33">
        <v>8155187.7951249992</v>
      </c>
      <c r="G37" s="60">
        <f t="shared" ref="G37:G68" si="4">IF($E37=1,F37/$F$59,0)</f>
        <v>2.2675119128303948E-2</v>
      </c>
      <c r="H37" s="33">
        <f t="shared" ref="H37:H68" si="5">IF($E37=1,ROUND(G37*($H$62+$H$63),2),0)</f>
        <v>1824151.95</v>
      </c>
      <c r="I37" s="33"/>
      <c r="J37" s="33">
        <v>7171770.3400000799</v>
      </c>
      <c r="K37" s="60">
        <f t="shared" ref="K37:K68" si="6">IF($E37=1,J37/$J$59,0)</f>
        <v>2.6431469965058206E-2</v>
      </c>
      <c r="L37" s="61">
        <f t="shared" ref="L37:L68" si="7">IF($E37=1,ROUND(K37*($L$62+$L$63),2),0)</f>
        <v>419155.69</v>
      </c>
      <c r="M37" s="62"/>
      <c r="R37" s="62"/>
      <c r="T37" s="55" t="str">
        <f>VLOOKUP(A37,'[5]DRG UPL SFY20 Combined'!A:A,1,FALSE)</f>
        <v>200242900A</v>
      </c>
      <c r="U37" s="73"/>
      <c r="V37" s="55" t="str">
        <f>VLOOKUP(A37,'[5]SHOPP UPL SFY2020 Combined OUT'!A:A,1,FALSE)</f>
        <v>200242900A</v>
      </c>
      <c r="W37" s="55" t="str">
        <f>VLOOKUP(A37,'[5]Cost UPL SFY20 Combine'!B:B,1,FALSE)</f>
        <v>200242900A</v>
      </c>
    </row>
    <row r="38" spans="1:23">
      <c r="A38" s="95" t="s">
        <v>98</v>
      </c>
      <c r="B38" s="95" t="s">
        <v>99</v>
      </c>
      <c r="C38" s="54" t="s">
        <v>202</v>
      </c>
      <c r="D38" s="26">
        <v>1</v>
      </c>
      <c r="E38" s="58">
        <v>1</v>
      </c>
      <c r="F38" s="33">
        <v>15877.06</v>
      </c>
      <c r="G38" s="60">
        <f t="shared" si="4"/>
        <v>4.4145424477219086E-5</v>
      </c>
      <c r="H38" s="33">
        <f t="shared" si="5"/>
        <v>3551.38</v>
      </c>
      <c r="I38" s="33"/>
      <c r="J38" s="33">
        <v>0</v>
      </c>
      <c r="K38" s="60">
        <f t="shared" si="6"/>
        <v>0</v>
      </c>
      <c r="L38" s="61">
        <f t="shared" si="7"/>
        <v>0</v>
      </c>
      <c r="T38" s="73"/>
      <c r="U38" s="55" t="str">
        <f>VLOOKUP(A38,'[5]SHOPP UPL SFY2020 Combined INP'!A:A,1,FALSE)</f>
        <v>200707260A</v>
      </c>
      <c r="V38" s="73"/>
      <c r="W38" s="55" t="str">
        <f>VLOOKUP(A38,'[5]Cost UPL SFY20 Combine'!B:B,1,FALSE)</f>
        <v>200707260A</v>
      </c>
    </row>
    <row r="39" spans="1:23">
      <c r="A39" s="90" t="s">
        <v>100</v>
      </c>
      <c r="B39" s="89" t="s">
        <v>101</v>
      </c>
      <c r="C39" s="54" t="s">
        <v>202</v>
      </c>
      <c r="D39" s="26">
        <v>1</v>
      </c>
      <c r="E39" s="58">
        <v>1</v>
      </c>
      <c r="F39" s="33">
        <v>5950319.0899999999</v>
      </c>
      <c r="G39" s="60">
        <f t="shared" si="4"/>
        <v>1.654458457692734E-2</v>
      </c>
      <c r="H39" s="33">
        <f t="shared" si="5"/>
        <v>1330967.04</v>
      </c>
      <c r="I39" s="33"/>
      <c r="J39" s="33">
        <v>0</v>
      </c>
      <c r="K39" s="60">
        <f t="shared" si="6"/>
        <v>0</v>
      </c>
      <c r="L39" s="61">
        <f t="shared" si="7"/>
        <v>0</v>
      </c>
      <c r="M39" s="62"/>
      <c r="R39" s="62"/>
      <c r="T39" s="73"/>
      <c r="U39" s="55" t="str">
        <f>VLOOKUP(A39,'[5]SHOPP UPL SFY2020 Combined INP'!A:A,1,FALSE)</f>
        <v>100738360L</v>
      </c>
      <c r="V39" s="73"/>
      <c r="W39" s="55" t="str">
        <f>VLOOKUP(A39,'[5]Cost UPL SFY20 Combine'!B:B,1,FALSE)</f>
        <v>100738360L</v>
      </c>
    </row>
    <row r="40" spans="1:23">
      <c r="A40" s="96" t="s">
        <v>102</v>
      </c>
      <c r="B40" s="89" t="s">
        <v>103</v>
      </c>
      <c r="C40" s="54" t="s">
        <v>202</v>
      </c>
      <c r="D40" s="26">
        <v>1</v>
      </c>
      <c r="E40" s="58">
        <v>1</v>
      </c>
      <c r="F40" s="33">
        <v>521175.03999999998</v>
      </c>
      <c r="G40" s="60">
        <f t="shared" si="4"/>
        <v>1.449102879735394E-3</v>
      </c>
      <c r="H40" s="33">
        <f t="shared" si="5"/>
        <v>116576.4</v>
      </c>
      <c r="I40" s="33"/>
      <c r="J40" s="33">
        <v>0</v>
      </c>
      <c r="K40" s="60">
        <f t="shared" si="6"/>
        <v>0</v>
      </c>
      <c r="L40" s="61">
        <f t="shared" si="7"/>
        <v>0</v>
      </c>
      <c r="M40" s="62"/>
      <c r="R40" s="62"/>
      <c r="T40" s="73"/>
      <c r="U40" s="55" t="str">
        <f>VLOOKUP(A40,'[5]SHOPP UPL SFY2020 Combined INP'!A:A,1,FALSE)</f>
        <v>100701680L</v>
      </c>
      <c r="V40" s="73"/>
      <c r="W40" s="55" t="str">
        <f>VLOOKUP(A40,'[5]Cost UPL SFY20 Combine'!B:B,1,FALSE)</f>
        <v>100701680L</v>
      </c>
    </row>
    <row r="41" spans="1:23">
      <c r="A41" s="90" t="s">
        <v>104</v>
      </c>
      <c r="B41" s="89" t="s">
        <v>105</v>
      </c>
      <c r="C41" s="54" t="s">
        <v>201</v>
      </c>
      <c r="D41" s="26">
        <v>1</v>
      </c>
      <c r="E41" s="58">
        <v>1</v>
      </c>
      <c r="F41" s="33">
        <v>69849410.356624991</v>
      </c>
      <c r="G41" s="60">
        <f t="shared" si="4"/>
        <v>0.19421302619481648</v>
      </c>
      <c r="H41" s="33">
        <f t="shared" si="5"/>
        <v>15623912.18</v>
      </c>
      <c r="I41" s="33"/>
      <c r="J41" s="33">
        <v>39085345.838518292</v>
      </c>
      <c r="K41" s="60">
        <f t="shared" si="6"/>
        <v>0.14404855365247202</v>
      </c>
      <c r="L41" s="61">
        <f t="shared" si="7"/>
        <v>2284351.63</v>
      </c>
      <c r="M41" s="62"/>
      <c r="R41" s="62"/>
      <c r="T41" s="55" t="str">
        <f>VLOOKUP(A41,'[5]DRG UPL SFY20 Combined'!A:A,1,FALSE)</f>
        <v>100699570A</v>
      </c>
      <c r="U41" s="73"/>
      <c r="V41" s="55" t="str">
        <f>VLOOKUP(A41,'[5]SHOPP UPL SFY2020 Combined OUT'!A:A,1,FALSE)</f>
        <v>100699570A</v>
      </c>
      <c r="W41" s="55" t="str">
        <f>VLOOKUP(A41,'[5]Cost UPL SFY20 Combine'!B:B,1,FALSE)</f>
        <v>100699570A</v>
      </c>
    </row>
    <row r="42" spans="1:23">
      <c r="A42" s="90" t="s">
        <v>106</v>
      </c>
      <c r="B42" s="89" t="s">
        <v>107</v>
      </c>
      <c r="C42" s="54" t="s">
        <v>201</v>
      </c>
      <c r="D42" s="26">
        <v>1</v>
      </c>
      <c r="E42" s="58">
        <v>1</v>
      </c>
      <c r="F42" s="33">
        <v>4260529.4266249994</v>
      </c>
      <c r="G42" s="60">
        <f t="shared" si="4"/>
        <v>1.1846203266602472E-2</v>
      </c>
      <c r="H42" s="33">
        <f t="shared" si="5"/>
        <v>952994.98</v>
      </c>
      <c r="I42" s="33"/>
      <c r="J42" s="33">
        <v>5346777.5166372368</v>
      </c>
      <c r="K42" s="60">
        <f t="shared" si="6"/>
        <v>1.9705481720827672E-2</v>
      </c>
      <c r="L42" s="61">
        <f t="shared" si="7"/>
        <v>312493.59000000003</v>
      </c>
      <c r="M42" s="62"/>
      <c r="R42" s="62"/>
      <c r="T42" s="55" t="str">
        <f>VLOOKUP(A42,'[5]DRG UPL SFY20 Combined'!A:A,1,FALSE)</f>
        <v>200031310A</v>
      </c>
      <c r="U42" s="73"/>
      <c r="V42" s="55" t="str">
        <f>VLOOKUP(A42,'[5]SHOPP UPL SFY2020 Combined OUT'!A:A,1,FALSE)</f>
        <v>200031310A</v>
      </c>
      <c r="W42" s="55" t="str">
        <f>VLOOKUP(A42,'[5]Cost UPL SFY20 Combine'!B:B,1,FALSE)</f>
        <v>200031310A</v>
      </c>
    </row>
    <row r="43" spans="1:23">
      <c r="A43" s="90" t="s">
        <v>108</v>
      </c>
      <c r="B43" s="89" t="s">
        <v>109</v>
      </c>
      <c r="C43" s="54" t="s">
        <v>201</v>
      </c>
      <c r="D43" s="26">
        <v>1</v>
      </c>
      <c r="E43" s="58">
        <v>1</v>
      </c>
      <c r="F43" s="33">
        <v>432882.87312499998</v>
      </c>
      <c r="G43" s="60">
        <f t="shared" si="4"/>
        <v>1.2036106296141286E-3</v>
      </c>
      <c r="H43" s="33">
        <f t="shared" si="5"/>
        <v>96827.22</v>
      </c>
      <c r="I43" s="33"/>
      <c r="J43" s="33">
        <v>1477284.1533486946</v>
      </c>
      <c r="K43" s="60">
        <f t="shared" si="6"/>
        <v>5.4445122860824939E-3</v>
      </c>
      <c r="L43" s="61">
        <f t="shared" si="7"/>
        <v>86340.2</v>
      </c>
      <c r="M43" s="62"/>
      <c r="R43" s="62"/>
      <c r="T43" s="55" t="str">
        <f>VLOOKUP(A43,'[5]DRG UPL SFY20 Combined'!A:A,1,FALSE)</f>
        <v>200702430B</v>
      </c>
      <c r="U43" s="73"/>
      <c r="V43" s="55" t="str">
        <f>VLOOKUP(A43,'[5]SHOPP UPL SFY2020 Combined OUT'!A:A,1,FALSE)</f>
        <v>200702430B</v>
      </c>
      <c r="W43" s="55" t="str">
        <f>VLOOKUP(A43,'[5]Cost UPL SFY20 Combine'!B:B,1,FALSE)</f>
        <v>200702430B</v>
      </c>
    </row>
    <row r="44" spans="1:23">
      <c r="A44" s="90" t="s">
        <v>110</v>
      </c>
      <c r="B44" s="89" t="s">
        <v>111</v>
      </c>
      <c r="C44" s="54" t="s">
        <v>201</v>
      </c>
      <c r="D44" s="26">
        <v>1</v>
      </c>
      <c r="E44" s="58">
        <v>1</v>
      </c>
      <c r="F44" s="33">
        <v>9965569.3386250008</v>
      </c>
      <c r="G44" s="60">
        <f t="shared" si="4"/>
        <v>2.7708800534277763E-2</v>
      </c>
      <c r="H44" s="33">
        <f t="shared" si="5"/>
        <v>2229097.9900000002</v>
      </c>
      <c r="I44" s="33"/>
      <c r="J44" s="33">
        <v>10328086.850736404</v>
      </c>
      <c r="K44" s="60">
        <f t="shared" si="6"/>
        <v>3.8064035022034579E-2</v>
      </c>
      <c r="L44" s="61">
        <f t="shared" si="7"/>
        <v>603627.31000000006</v>
      </c>
      <c r="M44" s="62"/>
      <c r="R44" s="62"/>
      <c r="T44" s="55" t="str">
        <f>VLOOKUP(A44,'[5]DRG UPL SFY20 Combined'!A:A,1,FALSE)</f>
        <v>200700900A</v>
      </c>
      <c r="U44" s="73"/>
      <c r="V44" s="55" t="str">
        <f>VLOOKUP(A44,'[5]SHOPP UPL SFY2020 Combined OUT'!A:A,1,FALSE)</f>
        <v>200700900A</v>
      </c>
      <c r="W44" s="55" t="str">
        <f>VLOOKUP(A44,'[5]Cost UPL SFY20 Combine'!B:B,1,FALSE)</f>
        <v>200700900A</v>
      </c>
    </row>
    <row r="45" spans="1:23">
      <c r="A45" s="88" t="s">
        <v>112</v>
      </c>
      <c r="B45" s="89" t="s">
        <v>113</v>
      </c>
      <c r="C45" s="54" t="s">
        <v>201</v>
      </c>
      <c r="D45" s="26">
        <v>1</v>
      </c>
      <c r="E45" s="58">
        <v>1</v>
      </c>
      <c r="F45" s="33">
        <v>245039.43237499997</v>
      </c>
      <c r="G45" s="60">
        <f t="shared" si="4"/>
        <v>6.8132070772871018E-4</v>
      </c>
      <c r="H45" s="33">
        <f t="shared" si="5"/>
        <v>54810.41</v>
      </c>
      <c r="I45" s="33"/>
      <c r="J45" s="33">
        <v>2143368.08</v>
      </c>
      <c r="K45" s="60">
        <f t="shared" si="6"/>
        <v>7.8993562739466984E-3</v>
      </c>
      <c r="L45" s="61">
        <f t="shared" si="7"/>
        <v>125269.62</v>
      </c>
      <c r="M45" s="62"/>
      <c r="R45" s="62"/>
      <c r="T45" s="55" t="str">
        <f>VLOOKUP(A45,'[5]DRG UPL SFY20 Combined'!A:A,1,FALSE)</f>
        <v>200196450C</v>
      </c>
      <c r="U45" s="73"/>
      <c r="V45" s="55" t="str">
        <f>VLOOKUP(A45,'[5]SHOPP UPL SFY2020 Combined OUT'!A:A,1,FALSE)</f>
        <v>200196450C</v>
      </c>
      <c r="W45" s="55" t="str">
        <f>VLOOKUP(A45,'[5]Cost UPL SFY20 Combine'!B:B,1,FALSE)</f>
        <v>200196450C</v>
      </c>
    </row>
    <row r="46" spans="1:23">
      <c r="A46" s="90" t="s">
        <v>114</v>
      </c>
      <c r="B46" s="89" t="s">
        <v>115</v>
      </c>
      <c r="C46" s="54" t="s">
        <v>201</v>
      </c>
      <c r="D46" s="26">
        <v>1</v>
      </c>
      <c r="E46" s="58">
        <v>1</v>
      </c>
      <c r="F46" s="33">
        <v>5480890.6601250004</v>
      </c>
      <c r="G46" s="60">
        <f t="shared" si="4"/>
        <v>1.5239360732052638E-2</v>
      </c>
      <c r="H46" s="33">
        <f t="shared" si="5"/>
        <v>1225965.31</v>
      </c>
      <c r="I46" s="33"/>
      <c r="J46" s="33">
        <v>4045575.2700048774</v>
      </c>
      <c r="K46" s="60">
        <f t="shared" si="6"/>
        <v>1.4909917101516523E-2</v>
      </c>
      <c r="L46" s="61">
        <f t="shared" si="7"/>
        <v>236444.54</v>
      </c>
      <c r="M46" s="62"/>
      <c r="R46" s="62"/>
      <c r="T46" s="55" t="str">
        <f>VLOOKUP(A46,'[5]DRG UPL SFY20 Combined'!A:A,1,FALSE)</f>
        <v>100697950B</v>
      </c>
      <c r="U46" s="73"/>
      <c r="V46" s="55" t="str">
        <f>VLOOKUP(A46,'[5]SHOPP UPL SFY2020 Combined OUT'!A:A,1,FALSE)</f>
        <v>100697950B</v>
      </c>
      <c r="W46" s="55" t="str">
        <f>VLOOKUP(A46,'[5]Cost UPL SFY20 Combine'!B:B,1,FALSE)</f>
        <v>100697950B</v>
      </c>
    </row>
    <row r="47" spans="1:23">
      <c r="A47" s="90" t="s">
        <v>116</v>
      </c>
      <c r="B47" s="89" t="s">
        <v>117</v>
      </c>
      <c r="C47" s="54" t="s">
        <v>201</v>
      </c>
      <c r="D47" s="26">
        <v>1</v>
      </c>
      <c r="E47" s="58">
        <v>1</v>
      </c>
      <c r="F47" s="33">
        <v>36860552.988499999</v>
      </c>
      <c r="G47" s="60">
        <f t="shared" si="4"/>
        <v>0.10248904760342022</v>
      </c>
      <c r="H47" s="33">
        <f t="shared" si="5"/>
        <v>8244966.4199999999</v>
      </c>
      <c r="I47" s="33"/>
      <c r="J47" s="33">
        <v>19526105.812417377</v>
      </c>
      <c r="K47" s="60">
        <f t="shared" si="6"/>
        <v>7.19632189610038E-2</v>
      </c>
      <c r="L47" s="61">
        <f t="shared" si="7"/>
        <v>1141207.55</v>
      </c>
      <c r="M47" s="62"/>
      <c r="R47" s="62"/>
      <c r="T47" s="55" t="str">
        <f>VLOOKUP(A47,'[5]DRG UPL SFY20 Combined'!A:A,1,FALSE)</f>
        <v>100699540A</v>
      </c>
      <c r="U47" s="73"/>
      <c r="V47" s="55" t="str">
        <f>VLOOKUP(A47,'[5]SHOPP UPL SFY2020 Combined OUT'!A:A,1,FALSE)</f>
        <v>100699540A</v>
      </c>
      <c r="W47" s="55" t="str">
        <f>VLOOKUP(A47,'[5]Cost UPL SFY20 Combine'!B:B,1,FALSE)</f>
        <v>100699540A</v>
      </c>
    </row>
    <row r="48" spans="1:23">
      <c r="A48" s="90" t="s">
        <v>118</v>
      </c>
      <c r="B48" s="89" t="s">
        <v>119</v>
      </c>
      <c r="C48" s="54" t="s">
        <v>201</v>
      </c>
      <c r="D48" s="26">
        <v>1</v>
      </c>
      <c r="E48" s="58">
        <v>1</v>
      </c>
      <c r="F48" s="33">
        <v>344321.19024999999</v>
      </c>
      <c r="G48" s="60">
        <f t="shared" si="4"/>
        <v>9.5736900283097494E-4</v>
      </c>
      <c r="H48" s="33">
        <f t="shared" si="5"/>
        <v>77017.740000000005</v>
      </c>
      <c r="I48" s="33"/>
      <c r="J48" s="33">
        <v>3418985.3300000397</v>
      </c>
      <c r="K48" s="60">
        <f t="shared" si="6"/>
        <v>1.2600627707895853E-2</v>
      </c>
      <c r="L48" s="61">
        <f t="shared" si="7"/>
        <v>199823.35</v>
      </c>
      <c r="M48" s="62"/>
      <c r="R48" s="62"/>
      <c r="T48" s="55" t="str">
        <f>VLOOKUP(A48,'[5]DRG UPL SFY20 Combined'!A:A,1,FALSE)</f>
        <v>200310990A</v>
      </c>
      <c r="U48" s="73"/>
      <c r="V48" s="55" t="str">
        <f>VLOOKUP(A48,'[5]SHOPP UPL SFY2020 Combined OUT'!A:A,1,FALSE)</f>
        <v>200310990A</v>
      </c>
      <c r="W48" s="55" t="str">
        <f>VLOOKUP(A48,'[5]Cost UPL SFY20 Combine'!B:B,1,FALSE)</f>
        <v>200310990A</v>
      </c>
    </row>
    <row r="49" spans="1:23">
      <c r="A49" s="90" t="s">
        <v>120</v>
      </c>
      <c r="B49" s="89" t="s">
        <v>121</v>
      </c>
      <c r="C49" s="54" t="s">
        <v>201</v>
      </c>
      <c r="D49" s="26">
        <v>1</v>
      </c>
      <c r="E49" s="58">
        <v>1</v>
      </c>
      <c r="F49" s="33">
        <v>26477014.892499998</v>
      </c>
      <c r="G49" s="60">
        <f t="shared" si="4"/>
        <v>7.3618104442451163E-2</v>
      </c>
      <c r="H49" s="33">
        <f t="shared" si="5"/>
        <v>5922377.2000000002</v>
      </c>
      <c r="I49" s="33"/>
      <c r="J49" s="33">
        <v>10020655.020800672</v>
      </c>
      <c r="K49" s="60">
        <f t="shared" si="6"/>
        <v>3.6930998854670487E-2</v>
      </c>
      <c r="L49" s="61">
        <f t="shared" si="7"/>
        <v>585659.39</v>
      </c>
      <c r="M49" s="62"/>
      <c r="R49" s="62"/>
      <c r="T49" s="55" t="str">
        <f>VLOOKUP(A49,'[5]DRG UPL SFY20 Combined'!A:A,1,FALSE)</f>
        <v>100699400A</v>
      </c>
      <c r="U49" s="73"/>
      <c r="V49" s="55" t="str">
        <f>VLOOKUP(A49,'[5]SHOPP UPL SFY2020 Combined OUT'!A:A,1,FALSE)</f>
        <v>100699400A</v>
      </c>
      <c r="W49" s="55" t="str">
        <f>VLOOKUP(A49,'[5]Cost UPL SFY20 Combine'!B:B,1,FALSE)</f>
        <v>100699400A</v>
      </c>
    </row>
    <row r="50" spans="1:23">
      <c r="A50" s="90" t="s">
        <v>122</v>
      </c>
      <c r="B50" s="89" t="s">
        <v>123</v>
      </c>
      <c r="C50" s="54" t="s">
        <v>201</v>
      </c>
      <c r="D50" s="26">
        <v>1</v>
      </c>
      <c r="E50" s="58">
        <v>1</v>
      </c>
      <c r="F50" s="33">
        <v>1014174.635</v>
      </c>
      <c r="G50" s="60">
        <f t="shared" si="4"/>
        <v>2.8198652493663014E-3</v>
      </c>
      <c r="H50" s="33">
        <f t="shared" si="5"/>
        <v>226850.53</v>
      </c>
      <c r="I50" s="33"/>
      <c r="J50" s="33">
        <v>1868903.8744752049</v>
      </c>
      <c r="K50" s="60">
        <f t="shared" si="6"/>
        <v>6.8878218743646689E-3</v>
      </c>
      <c r="L50" s="61">
        <f t="shared" si="7"/>
        <v>109228.5</v>
      </c>
      <c r="M50" s="62"/>
      <c r="R50" s="62"/>
      <c r="T50" s="55" t="str">
        <f>VLOOKUP(A50,'[5]DRG UPL SFY20 Combined'!A:A,1,FALSE)</f>
        <v>200106410A</v>
      </c>
      <c r="U50" s="73"/>
      <c r="V50" s="55" t="str">
        <f>VLOOKUP(A50,'[5]SHOPP UPL SFY2020 Combined OUT'!A:A,1,FALSE)</f>
        <v>200106410A</v>
      </c>
      <c r="W50" s="55" t="str">
        <f>VLOOKUP(A50,'[5]Cost UPL SFY20 Combine'!B:B,1,FALSE)</f>
        <v>200106410A</v>
      </c>
    </row>
    <row r="51" spans="1:23">
      <c r="A51" s="90" t="s">
        <v>124</v>
      </c>
      <c r="B51" s="89" t="s">
        <v>125</v>
      </c>
      <c r="C51" s="54" t="s">
        <v>202</v>
      </c>
      <c r="D51" s="26">
        <v>1</v>
      </c>
      <c r="E51" s="58">
        <v>1</v>
      </c>
      <c r="F51" s="33">
        <v>362152.41</v>
      </c>
      <c r="G51" s="60">
        <f t="shared" si="4"/>
        <v>1.0069478773083859E-3</v>
      </c>
      <c r="H51" s="33">
        <f t="shared" si="5"/>
        <v>81006.23</v>
      </c>
      <c r="I51" s="33"/>
      <c r="J51" s="33">
        <v>0</v>
      </c>
      <c r="K51" s="60">
        <f t="shared" si="6"/>
        <v>0</v>
      </c>
      <c r="L51" s="61">
        <f t="shared" si="7"/>
        <v>0</v>
      </c>
      <c r="M51" s="62"/>
      <c r="R51" s="62"/>
      <c r="T51" s="73"/>
      <c r="U51" s="73"/>
      <c r="V51" s="73"/>
      <c r="W51" s="55" t="str">
        <f>VLOOKUP(A51,'[5]Cost UPL SFY20 Combine'!B:B,1,FALSE)</f>
        <v>200682470A</v>
      </c>
    </row>
    <row r="52" spans="1:23">
      <c r="A52" s="90" t="s">
        <v>126</v>
      </c>
      <c r="B52" s="89" t="s">
        <v>127</v>
      </c>
      <c r="C52" s="54" t="s">
        <v>201</v>
      </c>
      <c r="D52" s="26">
        <v>1</v>
      </c>
      <c r="E52" s="58">
        <v>1</v>
      </c>
      <c r="F52" s="33">
        <v>2132508.1459999997</v>
      </c>
      <c r="G52" s="60">
        <f t="shared" si="4"/>
        <v>5.92933939320614E-3</v>
      </c>
      <c r="H52" s="33">
        <f t="shared" si="5"/>
        <v>476999.3</v>
      </c>
      <c r="I52" s="33"/>
      <c r="J52" s="33">
        <v>2636209.454319498</v>
      </c>
      <c r="K52" s="60">
        <f t="shared" si="6"/>
        <v>9.7157170001413509E-3</v>
      </c>
      <c r="L52" s="61">
        <f t="shared" si="7"/>
        <v>154073.84</v>
      </c>
      <c r="M52" s="62"/>
      <c r="R52" s="62"/>
      <c r="T52" s="55" t="str">
        <f>VLOOKUP(A52,'[5]DRG UPL SFY20 Combined'!A:A,1,FALSE)</f>
        <v>100690020A</v>
      </c>
      <c r="U52" s="73"/>
      <c r="V52" s="55" t="str">
        <f>VLOOKUP(A52,'[5]SHOPP UPL SFY2020 Combined OUT'!A:A,1,FALSE)</f>
        <v>100690020A</v>
      </c>
      <c r="W52" s="55" t="str">
        <f>VLOOKUP(A52,'[5]Cost UPL SFY20 Combine'!B:B,1,FALSE)</f>
        <v>100690020A</v>
      </c>
    </row>
    <row r="53" spans="1:23">
      <c r="A53" s="90" t="s">
        <v>128</v>
      </c>
      <c r="B53" s="89" t="s">
        <v>129</v>
      </c>
      <c r="C53" s="54" t="s">
        <v>201</v>
      </c>
      <c r="D53" s="26">
        <v>1</v>
      </c>
      <c r="E53" s="58">
        <v>1</v>
      </c>
      <c r="F53" s="33">
        <v>3442680.4373750002</v>
      </c>
      <c r="G53" s="60">
        <f t="shared" si="4"/>
        <v>9.5722123143288269E-3</v>
      </c>
      <c r="H53" s="33">
        <f t="shared" si="5"/>
        <v>770058.57</v>
      </c>
      <c r="I53" s="33"/>
      <c r="J53" s="33">
        <v>6774194.6459383117</v>
      </c>
      <c r="K53" s="60">
        <f t="shared" si="6"/>
        <v>2.4966209712952773E-2</v>
      </c>
      <c r="L53" s="61">
        <f t="shared" si="7"/>
        <v>395919.3</v>
      </c>
      <c r="M53" s="62"/>
      <c r="R53" s="62"/>
      <c r="T53" s="55" t="str">
        <f>VLOOKUP(A53,'[5]DRG UPL SFY20 Combined'!A:A,1,FALSE)</f>
        <v>100740840B</v>
      </c>
      <c r="U53" s="73"/>
      <c r="V53" s="55" t="str">
        <f>VLOOKUP(A53,'[5]SHOPP UPL SFY2020 Combined OUT'!A:A,1,FALSE)</f>
        <v>100740840B</v>
      </c>
      <c r="W53" s="55" t="str">
        <f>VLOOKUP(A53,'[5]Cost UPL SFY20 Combine'!B:B,1,FALSE)</f>
        <v>100740840B</v>
      </c>
    </row>
    <row r="54" spans="1:23">
      <c r="A54" s="90" t="s">
        <v>130</v>
      </c>
      <c r="B54" s="89" t="s">
        <v>131</v>
      </c>
      <c r="C54" s="54" t="s">
        <v>201</v>
      </c>
      <c r="D54" s="26">
        <v>1</v>
      </c>
      <c r="E54" s="58">
        <v>1</v>
      </c>
      <c r="F54" s="33">
        <v>598768.95162499999</v>
      </c>
      <c r="G54" s="60">
        <f t="shared" si="4"/>
        <v>1.6648491303342737E-3</v>
      </c>
      <c r="H54" s="33">
        <f t="shared" si="5"/>
        <v>133932.60999999999</v>
      </c>
      <c r="I54" s="33"/>
      <c r="J54" s="33">
        <v>7359772.0600000098</v>
      </c>
      <c r="K54" s="60">
        <f t="shared" si="6"/>
        <v>2.7124347954728661E-2</v>
      </c>
      <c r="L54" s="61">
        <f t="shared" si="7"/>
        <v>430143.5</v>
      </c>
      <c r="M54" s="62"/>
      <c r="R54" s="62"/>
      <c r="T54" s="55" t="str">
        <f>VLOOKUP(A54,'[5]DRG UPL SFY20 Combined'!A:A,1,FALSE)</f>
        <v>200006260A</v>
      </c>
      <c r="U54" s="73"/>
      <c r="V54" s="55" t="str">
        <f>VLOOKUP(A54,'[5]SHOPP UPL SFY2020 Combined OUT'!A:A,1,FALSE)</f>
        <v>200006260A</v>
      </c>
      <c r="W54" s="55" t="str">
        <f>VLOOKUP(A54,'[5]Cost UPL SFY20 Combine'!B:B,1,FALSE)</f>
        <v>200006260A</v>
      </c>
    </row>
    <row r="55" spans="1:23">
      <c r="A55" s="90" t="s">
        <v>132</v>
      </c>
      <c r="B55" s="89" t="s">
        <v>133</v>
      </c>
      <c r="C55" s="54" t="s">
        <v>202</v>
      </c>
      <c r="D55" s="26">
        <v>1</v>
      </c>
      <c r="E55" s="58">
        <v>1</v>
      </c>
      <c r="F55" s="33">
        <v>2776214.54</v>
      </c>
      <c r="G55" s="60">
        <f t="shared" si="4"/>
        <v>7.7191349852005044E-3</v>
      </c>
      <c r="H55" s="33">
        <f t="shared" si="5"/>
        <v>620983.51</v>
      </c>
      <c r="I55" s="33"/>
      <c r="J55" s="33">
        <v>0</v>
      </c>
      <c r="K55" s="60">
        <f t="shared" si="6"/>
        <v>0</v>
      </c>
      <c r="L55" s="61">
        <f t="shared" si="7"/>
        <v>0</v>
      </c>
      <c r="M55" s="62"/>
      <c r="R55" s="62"/>
      <c r="T55" s="73"/>
      <c r="U55" s="55" t="str">
        <f>VLOOKUP(A55,'[5]SHOPP UPL SFY2020 Combined INP'!A:A,1,FALSE)</f>
        <v>200028650A</v>
      </c>
      <c r="V55" s="73"/>
      <c r="W55" s="55" t="str">
        <f>VLOOKUP(A55,'[5]Cost UPL SFY20 Combine'!B:B,1,FALSE)</f>
        <v>200028650A</v>
      </c>
    </row>
    <row r="56" spans="1:23">
      <c r="A56" s="90" t="s">
        <v>134</v>
      </c>
      <c r="B56" s="89" t="s">
        <v>135</v>
      </c>
      <c r="C56" s="54" t="s">
        <v>202</v>
      </c>
      <c r="D56" s="26">
        <v>1</v>
      </c>
      <c r="E56" s="58">
        <v>1</v>
      </c>
      <c r="F56" s="33">
        <v>5150863.3499999996</v>
      </c>
      <c r="G56" s="60">
        <f t="shared" si="4"/>
        <v>1.4321735195930524E-2</v>
      </c>
      <c r="H56" s="33">
        <f t="shared" si="5"/>
        <v>1152144.82</v>
      </c>
      <c r="I56" s="33"/>
      <c r="J56" s="33">
        <v>0</v>
      </c>
      <c r="K56" s="60">
        <f t="shared" si="6"/>
        <v>0</v>
      </c>
      <c r="L56" s="61">
        <f t="shared" si="7"/>
        <v>0</v>
      </c>
      <c r="M56" s="62"/>
      <c r="R56" s="62"/>
      <c r="T56" s="73"/>
      <c r="U56" s="55" t="str">
        <f>VLOOKUP(A56,'[5]SHOPP UPL SFY2020 Combined INP'!A:A,1,FALSE)</f>
        <v>200673510G</v>
      </c>
      <c r="V56" s="73"/>
      <c r="W56" s="55" t="str">
        <f>VLOOKUP(A56,'[5]Cost UPL SFY20 Combine'!B:B,1,FALSE)</f>
        <v>200673510G</v>
      </c>
    </row>
    <row r="57" spans="1:23">
      <c r="A57" s="90" t="s">
        <v>136</v>
      </c>
      <c r="B57" s="89" t="s">
        <v>137</v>
      </c>
      <c r="C57" s="54" t="s">
        <v>201</v>
      </c>
      <c r="D57" s="26">
        <v>1</v>
      </c>
      <c r="E57" s="58">
        <v>1</v>
      </c>
      <c r="F57" s="33">
        <v>803777.34087499988</v>
      </c>
      <c r="G57" s="60">
        <f t="shared" si="4"/>
        <v>2.2348653905759183E-3</v>
      </c>
      <c r="H57" s="33">
        <f t="shared" si="5"/>
        <v>179788.87</v>
      </c>
      <c r="I57" s="33"/>
      <c r="J57" s="33">
        <v>1977921.3231470436</v>
      </c>
      <c r="K57" s="60">
        <f t="shared" si="6"/>
        <v>7.2896043190932248E-3</v>
      </c>
      <c r="L57" s="61">
        <f t="shared" si="7"/>
        <v>115600.05</v>
      </c>
      <c r="M57" s="62"/>
      <c r="R57" s="62"/>
      <c r="T57" s="55" t="str">
        <f>VLOOKUP(A57,'[5]DRG UPL SFY20 Combined'!A:A,1,FALSE)</f>
        <v>200019120A</v>
      </c>
      <c r="U57" s="73"/>
      <c r="V57" s="55" t="str">
        <f>VLOOKUP(A57,'[5]SHOPP UPL SFY2020 Combined OUT'!A:A,1,FALSE)</f>
        <v>200019120A</v>
      </c>
      <c r="W57" s="55" t="str">
        <f>VLOOKUP(A57,'[5]Cost UPL SFY20 Combine'!B:B,1,FALSE)</f>
        <v>200019120A</v>
      </c>
    </row>
    <row r="58" spans="1:23">
      <c r="A58" s="53"/>
      <c r="C58" s="54"/>
      <c r="E58" s="58"/>
      <c r="F58" s="59"/>
      <c r="G58" s="76"/>
      <c r="H58" s="59"/>
      <c r="I58" s="59"/>
      <c r="J58" s="59"/>
      <c r="K58" s="76"/>
      <c r="L58" s="61"/>
      <c r="N58" s="77"/>
      <c r="O58" s="77"/>
    </row>
    <row r="59" spans="1:23">
      <c r="A59" s="53"/>
      <c r="E59" s="58"/>
      <c r="F59" s="59">
        <f>SUM(F5:F58)</f>
        <v>359653581.04537511</v>
      </c>
      <c r="G59" s="80">
        <f>SUM(G5:G58)</f>
        <v>0.99999999999999978</v>
      </c>
      <c r="H59" s="56">
        <f>SUM(H5:H58)</f>
        <v>80447292.799999982</v>
      </c>
      <c r="I59" s="33"/>
      <c r="J59" s="59">
        <f>SUM(J5:J58)</f>
        <v>271334524.69654524</v>
      </c>
      <c r="K59" s="80">
        <f>SUM(K5:K58)</f>
        <v>0.99999999999999944</v>
      </c>
      <c r="L59" s="33">
        <f>SUM(L5:L58)</f>
        <v>15858206.01</v>
      </c>
    </row>
    <row r="60" spans="1:23">
      <c r="A60" s="53"/>
      <c r="E60" s="58"/>
      <c r="F60" s="59">
        <f>SUM(F5:F58)</f>
        <v>359653581.04537511</v>
      </c>
      <c r="G60" s="59"/>
      <c r="H60" s="59"/>
      <c r="I60" s="59"/>
      <c r="J60" s="59">
        <f>SUM(J5:J58)</f>
        <v>271334524.69654524</v>
      </c>
      <c r="L60" s="61">
        <f>L62-L59</f>
        <v>-5.0540819764137268E-2</v>
      </c>
    </row>
    <row r="61" spans="1:23">
      <c r="A61" s="53"/>
      <c r="E61" s="58"/>
      <c r="F61" s="59"/>
      <c r="G61" s="59"/>
      <c r="H61" s="59"/>
      <c r="I61" s="59"/>
      <c r="J61" s="33"/>
    </row>
    <row r="62" spans="1:23">
      <c r="A62" s="53"/>
      <c r="E62" s="58"/>
      <c r="F62" s="59"/>
      <c r="G62" s="81" t="s">
        <v>203</v>
      </c>
      <c r="H62" s="82">
        <f>H1*'[5]UPL Gap Summary'!D20</f>
        <v>80447292.767462388</v>
      </c>
      <c r="I62" s="59"/>
      <c r="J62" s="57"/>
      <c r="K62" s="81" t="s">
        <v>204</v>
      </c>
      <c r="L62" s="83">
        <f>L1*'[5]UPL Gap Summary'!F20</f>
        <v>15858205.95945918</v>
      </c>
    </row>
    <row r="63" spans="1:23">
      <c r="A63" s="53"/>
      <c r="E63" s="58"/>
      <c r="F63" s="59"/>
      <c r="G63" s="81" t="s">
        <v>205</v>
      </c>
      <c r="H63" s="82"/>
      <c r="I63" s="59"/>
      <c r="J63" s="33"/>
      <c r="K63" s="81" t="s">
        <v>205</v>
      </c>
      <c r="L63" s="83">
        <v>1.4E-2</v>
      </c>
    </row>
    <row r="64" spans="1:23">
      <c r="A64" s="53"/>
      <c r="E64" s="58"/>
      <c r="F64" s="59"/>
      <c r="G64" s="59"/>
      <c r="H64" s="59"/>
      <c r="I64" s="59"/>
      <c r="J64" s="33"/>
    </row>
    <row r="65" spans="1:23" s="67" customFormat="1">
      <c r="A65" s="63"/>
      <c r="B65" s="64" t="s">
        <v>206</v>
      </c>
      <c r="C65" s="65"/>
      <c r="D65" s="66"/>
      <c r="E65" s="68"/>
      <c r="F65" s="69"/>
      <c r="G65" s="70"/>
      <c r="H65" s="69"/>
      <c r="I65" s="69"/>
      <c r="J65" s="69"/>
      <c r="K65" s="70"/>
      <c r="L65" s="71"/>
      <c r="N65" s="72"/>
      <c r="O65" s="72"/>
    </row>
    <row r="66" spans="1:23">
      <c r="A66" s="90" t="s">
        <v>138</v>
      </c>
      <c r="B66" s="89" t="s">
        <v>139</v>
      </c>
      <c r="C66" s="54" t="s">
        <v>201</v>
      </c>
      <c r="D66" s="26">
        <v>2</v>
      </c>
      <c r="E66" s="58">
        <v>1</v>
      </c>
      <c r="F66" s="33">
        <v>110643.875375</v>
      </c>
      <c r="G66" s="60">
        <f t="shared" ref="G66:G80" si="8">IF($E66=1,F66/$F$83,0)</f>
        <v>2.9202337927859124E-3</v>
      </c>
      <c r="H66" s="33">
        <f t="shared" ref="H66:H80" si="9">IF($E66=1,ROUND(G66*($H$86),2),0)</f>
        <v>37621.69</v>
      </c>
      <c r="I66" s="33"/>
      <c r="J66" s="33">
        <v>637183.38082347729</v>
      </c>
      <c r="K66" s="60">
        <f t="shared" ref="K66:K80" si="10">IF($E66=1,J66/$J$83,0)</f>
        <v>1.1661164482254948E-2</v>
      </c>
      <c r="L66" s="61">
        <f t="shared" ref="L66:L80" si="11">IF($E66=1,ROUND(K66*$L$86,2),0)</f>
        <v>48088.91</v>
      </c>
      <c r="M66" s="62"/>
      <c r="R66" s="62"/>
      <c r="T66" s="55" t="str">
        <f>VLOOKUP(A66,'[5]DRG UPL SFY20 Combined'!A:A,1,FALSE)</f>
        <v>200668710A</v>
      </c>
      <c r="U66" s="73"/>
      <c r="V66" s="55" t="str">
        <f>VLOOKUP(A66,'[5]SHOPP UPL SFY2020 Combined OUT'!A:A,1,FALSE)</f>
        <v>200668710A</v>
      </c>
      <c r="W66" s="55" t="str">
        <f>VLOOKUP(A66,'[5]Cost UPL SFY20 Combine'!B:B,1,FALSE)</f>
        <v>200668710A</v>
      </c>
    </row>
    <row r="67" spans="1:23">
      <c r="A67" s="90" t="s">
        <v>140</v>
      </c>
      <c r="B67" s="89" t="s">
        <v>141</v>
      </c>
      <c r="C67" s="54" t="s">
        <v>201</v>
      </c>
      <c r="D67" s="26">
        <v>2</v>
      </c>
      <c r="E67" s="58">
        <v>1</v>
      </c>
      <c r="F67" s="33">
        <v>344848.94437499996</v>
      </c>
      <c r="G67" s="60">
        <f t="shared" si="8"/>
        <v>9.101629325232086E-3</v>
      </c>
      <c r="H67" s="33">
        <f t="shared" si="9"/>
        <v>117257.27</v>
      </c>
      <c r="I67" s="33"/>
      <c r="J67" s="33">
        <v>1006436.0092416304</v>
      </c>
      <c r="K67" s="60">
        <f t="shared" si="10"/>
        <v>1.8418898229052003E-2</v>
      </c>
      <c r="L67" s="61">
        <f t="shared" si="11"/>
        <v>75956.81</v>
      </c>
      <c r="M67" s="62"/>
      <c r="R67" s="62"/>
      <c r="T67" s="55" t="str">
        <f>VLOOKUP(A67,'[5]DRG UPL SFY20 Combined'!A:A,1,FALSE)</f>
        <v>100700720A</v>
      </c>
      <c r="U67" s="73"/>
      <c r="V67" s="55" t="str">
        <f>VLOOKUP(A67,'[5]SHOPP UPL SFY2020 Combined OUT'!A:A,1,FALSE)</f>
        <v>100700720A</v>
      </c>
      <c r="W67" s="55" t="str">
        <f>VLOOKUP(A67,'[5]Cost UPL SFY20 Combine'!B:B,1,FALSE)</f>
        <v>100700720A</v>
      </c>
    </row>
    <row r="68" spans="1:23">
      <c r="A68" s="90" t="s">
        <v>142</v>
      </c>
      <c r="B68" s="88" t="s">
        <v>143</v>
      </c>
      <c r="C68" s="54" t="s">
        <v>201</v>
      </c>
      <c r="D68" s="26">
        <v>2</v>
      </c>
      <c r="E68" s="58">
        <v>1</v>
      </c>
      <c r="F68" s="33">
        <v>9657709.6842500009</v>
      </c>
      <c r="G68" s="60">
        <f t="shared" si="8"/>
        <v>0.25489680368909995</v>
      </c>
      <c r="H68" s="33">
        <f t="shared" si="9"/>
        <v>3283863.07</v>
      </c>
      <c r="I68" s="33"/>
      <c r="J68" s="33">
        <v>10725247.012996268</v>
      </c>
      <c r="K68" s="60">
        <f t="shared" si="10"/>
        <v>0.19628394791108278</v>
      </c>
      <c r="L68" s="61">
        <f t="shared" si="11"/>
        <v>809445.9</v>
      </c>
      <c r="M68" s="62"/>
      <c r="R68" s="62"/>
      <c r="T68" s="55" t="str">
        <f>VLOOKUP(A68,'[5]DRG UPL SFY20 Combined'!A:A,1,FALSE)</f>
        <v>100749570S</v>
      </c>
      <c r="U68" s="73"/>
      <c r="V68" s="55" t="str">
        <f>VLOOKUP(A68,'[5]SHOPP UPL SFY2020 Combined OUT'!A:A,1,FALSE)</f>
        <v>100749570S</v>
      </c>
      <c r="W68" s="55" t="str">
        <f>VLOOKUP(A68,'[5]Cost UPL SFY20 Combine'!B:B,1,FALSE)</f>
        <v>100749570S</v>
      </c>
    </row>
    <row r="69" spans="1:23">
      <c r="A69" s="90" t="s">
        <v>144</v>
      </c>
      <c r="B69" s="89" t="s">
        <v>145</v>
      </c>
      <c r="C69" s="54" t="s">
        <v>201</v>
      </c>
      <c r="D69" s="26">
        <v>2</v>
      </c>
      <c r="E69" s="58">
        <v>1</v>
      </c>
      <c r="F69" s="33">
        <v>353593.95749999996</v>
      </c>
      <c r="G69" s="60">
        <f t="shared" si="8"/>
        <v>9.3324372462257089E-3</v>
      </c>
      <c r="H69" s="33">
        <f t="shared" si="9"/>
        <v>120230.8</v>
      </c>
      <c r="I69" s="33"/>
      <c r="J69" s="33">
        <v>669111.78811101255</v>
      </c>
      <c r="K69" s="60">
        <f t="shared" si="10"/>
        <v>1.2245489843276131E-2</v>
      </c>
      <c r="L69" s="61">
        <f t="shared" si="11"/>
        <v>50498.58</v>
      </c>
      <c r="M69" s="62"/>
      <c r="R69" s="62"/>
      <c r="T69" s="55" t="str">
        <f>VLOOKUP(A69,'[5]DRG UPL SFY20 Combined'!A:A,1,FALSE)</f>
        <v>100700880A</v>
      </c>
      <c r="U69" s="73"/>
      <c r="V69" s="55" t="str">
        <f>VLOOKUP(A69,'[5]SHOPP UPL SFY2020 Combined OUT'!A:A,1,FALSE)</f>
        <v>100700880A</v>
      </c>
      <c r="W69" s="55" t="str">
        <f>VLOOKUP(A69,'[5]Cost UPL SFY20 Combine'!B:B,1,FALSE)</f>
        <v>100700880A</v>
      </c>
    </row>
    <row r="70" spans="1:23">
      <c r="A70" s="90" t="s">
        <v>146</v>
      </c>
      <c r="B70" s="89" t="s">
        <v>147</v>
      </c>
      <c r="C70" s="54" t="s">
        <v>201</v>
      </c>
      <c r="D70" s="26">
        <v>2</v>
      </c>
      <c r="E70" s="58">
        <v>1</v>
      </c>
      <c r="F70" s="33">
        <v>405886.89937499998</v>
      </c>
      <c r="G70" s="60">
        <f t="shared" si="8"/>
        <v>1.0712609582651923E-2</v>
      </c>
      <c r="H70" s="33">
        <f t="shared" si="9"/>
        <v>138011.71</v>
      </c>
      <c r="I70" s="33"/>
      <c r="J70" s="33">
        <v>2220336.7044711951</v>
      </c>
      <c r="K70" s="60">
        <f t="shared" si="10"/>
        <v>4.0634630933664345E-2</v>
      </c>
      <c r="L70" s="61">
        <f t="shared" si="11"/>
        <v>167571.19</v>
      </c>
      <c r="M70" s="62"/>
      <c r="R70" s="62"/>
      <c r="T70" s="55" t="str">
        <f>VLOOKUP(A70,'[5]DRG UPL SFY20 Combined'!A:A,1,FALSE)</f>
        <v>100700820A</v>
      </c>
      <c r="U70" s="73"/>
      <c r="V70" s="55" t="str">
        <f>VLOOKUP(A70,'[5]SHOPP UPL SFY2020 Combined OUT'!A:A,1,FALSE)</f>
        <v>100700820A</v>
      </c>
      <c r="W70" s="55" t="str">
        <f>VLOOKUP(A70,'[5]Cost UPL SFY20 Combine'!B:B,1,FALSE)</f>
        <v>100700820A</v>
      </c>
    </row>
    <row r="71" spans="1:23">
      <c r="A71" s="90" t="s">
        <v>148</v>
      </c>
      <c r="B71" s="89" t="s">
        <v>149</v>
      </c>
      <c r="C71" s="54" t="s">
        <v>201</v>
      </c>
      <c r="D71" s="26">
        <v>2</v>
      </c>
      <c r="E71" s="58">
        <v>1</v>
      </c>
      <c r="F71" s="33">
        <v>1872946.585</v>
      </c>
      <c r="G71" s="60">
        <f t="shared" si="8"/>
        <v>4.9432848325880255E-2</v>
      </c>
      <c r="H71" s="33">
        <f t="shared" si="9"/>
        <v>636848.73</v>
      </c>
      <c r="I71" s="33"/>
      <c r="J71" s="33">
        <v>2917486.1000000099</v>
      </c>
      <c r="K71" s="60">
        <f t="shared" si="10"/>
        <v>5.3393240173377564E-2</v>
      </c>
      <c r="L71" s="61">
        <f t="shared" si="11"/>
        <v>220185.81</v>
      </c>
      <c r="M71" s="62"/>
      <c r="R71" s="62"/>
      <c r="T71" s="55" t="str">
        <f>VLOOKUP(A71,'[5]DRG UPL SFY20 Combined'!A:A,1,FALSE)</f>
        <v>100699350A</v>
      </c>
      <c r="U71" s="73"/>
      <c r="V71" s="55" t="str">
        <f>VLOOKUP(A71,'[5]SHOPP UPL SFY2020 Combined OUT'!A:A,1,FALSE)</f>
        <v>100699350A</v>
      </c>
      <c r="W71" s="55" t="str">
        <f>VLOOKUP(A71,'[5]Cost UPL SFY20 Combine'!B:B,1,FALSE)</f>
        <v>100699350A</v>
      </c>
    </row>
    <row r="72" spans="1:23">
      <c r="A72" s="90" t="s">
        <v>150</v>
      </c>
      <c r="B72" s="89" t="s">
        <v>151</v>
      </c>
      <c r="C72" s="54" t="s">
        <v>201</v>
      </c>
      <c r="D72" s="26">
        <v>2</v>
      </c>
      <c r="E72" s="58">
        <v>1</v>
      </c>
      <c r="F72" s="33">
        <v>4191936.3723749993</v>
      </c>
      <c r="G72" s="60">
        <f t="shared" si="8"/>
        <v>0.11063815516519604</v>
      </c>
      <c r="H72" s="33">
        <f t="shared" si="9"/>
        <v>1425363.31</v>
      </c>
      <c r="I72" s="33"/>
      <c r="J72" s="33">
        <v>4686128.8529629521</v>
      </c>
      <c r="K72" s="60">
        <f t="shared" si="10"/>
        <v>8.57613694645004E-2</v>
      </c>
      <c r="L72" s="61">
        <f t="shared" si="11"/>
        <v>353667.17</v>
      </c>
      <c r="M72" s="62"/>
      <c r="R72" s="62"/>
      <c r="T72" s="55" t="str">
        <f>VLOOKUP(A72,'[5]DRG UPL SFY20 Combined'!A:A,1,FALSE)</f>
        <v>100710530D</v>
      </c>
      <c r="U72" s="73"/>
      <c r="V72" s="55" t="str">
        <f>VLOOKUP(A72,'[5]SHOPP UPL SFY2020 Combined OUT'!A:A,1,FALSE)</f>
        <v>100710530D</v>
      </c>
      <c r="W72" s="55" t="str">
        <f>VLOOKUP(A72,'[5]Cost UPL SFY20 Combine'!B:B,1,FALSE)</f>
        <v>100710530D</v>
      </c>
    </row>
    <row r="73" spans="1:23">
      <c r="A73" s="90" t="s">
        <v>152</v>
      </c>
      <c r="B73" s="89" t="s">
        <v>153</v>
      </c>
      <c r="C73" s="54" t="s">
        <v>201</v>
      </c>
      <c r="D73" s="26">
        <v>2</v>
      </c>
      <c r="E73" s="58">
        <v>1</v>
      </c>
      <c r="F73" s="33">
        <v>12501045.64525</v>
      </c>
      <c r="G73" s="60">
        <f t="shared" si="8"/>
        <v>0.32994122643201224</v>
      </c>
      <c r="H73" s="33">
        <f t="shared" si="9"/>
        <v>4250668.4800000004</v>
      </c>
      <c r="I73" s="33"/>
      <c r="J73" s="33">
        <v>13588518.580000399</v>
      </c>
      <c r="K73" s="60">
        <f t="shared" si="10"/>
        <v>0.24868500183852196</v>
      </c>
      <c r="L73" s="61">
        <f t="shared" si="11"/>
        <v>1025540.08</v>
      </c>
      <c r="M73" s="62"/>
      <c r="R73" s="62"/>
      <c r="T73" s="55" t="str">
        <f>VLOOKUP(A73,'[5]DRG UPL SFY20 Combined'!A:A,1,FALSE)</f>
        <v>100700690A</v>
      </c>
      <c r="U73" s="73"/>
      <c r="V73" s="55" t="str">
        <f>VLOOKUP(A73,'[5]SHOPP UPL SFY2020 Combined OUT'!A:A,1,FALSE)</f>
        <v>100700690A</v>
      </c>
      <c r="W73" s="55" t="str">
        <f>VLOOKUP(A73,'[5]Cost UPL SFY20 Combine'!B:B,1,FALSE)</f>
        <v>100700690A</v>
      </c>
    </row>
    <row r="74" spans="1:23">
      <c r="A74" s="90" t="s">
        <v>154</v>
      </c>
      <c r="B74" s="89" t="s">
        <v>155</v>
      </c>
      <c r="C74" s="54" t="s">
        <v>201</v>
      </c>
      <c r="D74" s="26">
        <v>2</v>
      </c>
      <c r="E74" s="58">
        <v>1</v>
      </c>
      <c r="F74" s="33">
        <v>3676924.2387499996</v>
      </c>
      <c r="G74" s="60">
        <f t="shared" si="8"/>
        <v>9.7045393422088136E-2</v>
      </c>
      <c r="H74" s="33">
        <f t="shared" si="9"/>
        <v>1250246.29</v>
      </c>
      <c r="I74" s="33"/>
      <c r="J74" s="33">
        <v>5316359.7767826617</v>
      </c>
      <c r="K74" s="60">
        <f t="shared" si="10"/>
        <v>9.7295296251742075E-2</v>
      </c>
      <c r="L74" s="61">
        <f t="shared" si="11"/>
        <v>401231.38</v>
      </c>
      <c r="M74" s="62"/>
      <c r="R74" s="62"/>
      <c r="T74" s="55" t="str">
        <f>VLOOKUP(A74,'[5]DRG UPL SFY20 Combined'!A:A,1,FALSE)</f>
        <v>100700680A</v>
      </c>
      <c r="U74" s="73"/>
      <c r="V74" s="55" t="str">
        <f>VLOOKUP(A74,'[5]SHOPP UPL SFY2020 Combined OUT'!A:A,1,FALSE)</f>
        <v>100700680A</v>
      </c>
      <c r="W74" s="55" t="str">
        <f>VLOOKUP(A74,'[5]Cost UPL SFY20 Combine'!B:B,1,FALSE)</f>
        <v>100700680A</v>
      </c>
    </row>
    <row r="75" spans="1:23">
      <c r="A75" s="90" t="s">
        <v>156</v>
      </c>
      <c r="B75" s="89" t="s">
        <v>157</v>
      </c>
      <c r="C75" s="54" t="s">
        <v>201</v>
      </c>
      <c r="D75" s="26">
        <v>2</v>
      </c>
      <c r="E75" s="58">
        <v>1</v>
      </c>
      <c r="F75" s="33">
        <v>44411.662125000003</v>
      </c>
      <c r="G75" s="60">
        <f t="shared" si="8"/>
        <v>1.1721610083852796E-3</v>
      </c>
      <c r="H75" s="33">
        <f t="shared" si="9"/>
        <v>15101.08</v>
      </c>
      <c r="I75" s="33"/>
      <c r="J75" s="33">
        <v>230841.63391932243</v>
      </c>
      <c r="K75" s="60">
        <f t="shared" si="10"/>
        <v>4.2246586202653175E-3</v>
      </c>
      <c r="L75" s="61">
        <f t="shared" si="11"/>
        <v>17421.87</v>
      </c>
      <c r="M75" s="62"/>
      <c r="R75" s="62"/>
      <c r="T75" s="55" t="str">
        <f>VLOOKUP(A75,'[5]DRG UPL SFY20 Combined'!A:A,1,FALSE)</f>
        <v>200417790W</v>
      </c>
      <c r="U75" s="73"/>
      <c r="V75" s="55" t="str">
        <f>VLOOKUP(A75,'[5]SHOPP UPL SFY2020 Combined OUT'!A:A,1,FALSE)</f>
        <v>200417790W</v>
      </c>
      <c r="W75" s="55" t="str">
        <f>VLOOKUP(A75,'[5]Cost UPL SFY20 Combine'!B:B,1,FALSE)</f>
        <v>200417790W</v>
      </c>
    </row>
    <row r="76" spans="1:23">
      <c r="A76" s="90" t="s">
        <v>158</v>
      </c>
      <c r="B76" s="89" t="s">
        <v>159</v>
      </c>
      <c r="C76" s="54" t="s">
        <v>201</v>
      </c>
      <c r="D76" s="26">
        <v>2</v>
      </c>
      <c r="E76" s="58">
        <v>1</v>
      </c>
      <c r="F76" s="33">
        <v>81963.414000000004</v>
      </c>
      <c r="G76" s="60">
        <f t="shared" si="8"/>
        <v>2.1632677861623748E-3</v>
      </c>
      <c r="H76" s="33">
        <f t="shared" si="9"/>
        <v>27869.61</v>
      </c>
      <c r="I76" s="33"/>
      <c r="J76" s="33">
        <v>905120.67999999889</v>
      </c>
      <c r="K76" s="60">
        <f t="shared" si="10"/>
        <v>1.6564715030906434E-2</v>
      </c>
      <c r="L76" s="61">
        <f t="shared" si="11"/>
        <v>68310.429999999993</v>
      </c>
      <c r="M76" s="62"/>
      <c r="R76" s="62"/>
      <c r="T76" s="55" t="str">
        <f>VLOOKUP(A76,'[5]DRG UPL SFY20 Combined'!A:A,1,FALSE)</f>
        <v>100699900A</v>
      </c>
      <c r="U76" s="73"/>
      <c r="V76" s="55" t="str">
        <f>VLOOKUP(A76,'[5]SHOPP UPL SFY2020 Combined OUT'!A:A,1,FALSE)</f>
        <v>100699900A</v>
      </c>
      <c r="W76" s="55" t="str">
        <f>VLOOKUP(A76,'[5]Cost UPL SFY20 Combine'!B:B,1,FALSE)</f>
        <v>100699900A</v>
      </c>
    </row>
    <row r="77" spans="1:23">
      <c r="A77" s="90" t="s">
        <v>160</v>
      </c>
      <c r="B77" s="89" t="s">
        <v>161</v>
      </c>
      <c r="C77" s="54" t="s">
        <v>201</v>
      </c>
      <c r="D77" s="26">
        <v>2</v>
      </c>
      <c r="E77" s="58">
        <v>1</v>
      </c>
      <c r="F77" s="33">
        <v>147414.35025000002</v>
      </c>
      <c r="G77" s="60">
        <f t="shared" si="8"/>
        <v>3.8907202561606628E-3</v>
      </c>
      <c r="H77" s="33">
        <f t="shared" si="9"/>
        <v>50124.57</v>
      </c>
      <c r="I77" s="33"/>
      <c r="J77" s="33">
        <v>292275.44</v>
      </c>
      <c r="K77" s="60">
        <f t="shared" si="10"/>
        <v>5.3489655922266607E-3</v>
      </c>
      <c r="L77" s="61">
        <f t="shared" si="11"/>
        <v>22058.34</v>
      </c>
      <c r="M77" s="62"/>
      <c r="R77" s="62"/>
      <c r="T77" s="55" t="str">
        <f>VLOOKUP(A77,'[5]DRG UPL SFY20 Combined'!A:A,1,FALSE)</f>
        <v>100700770A</v>
      </c>
      <c r="U77" s="73"/>
      <c r="V77" s="55" t="str">
        <f>VLOOKUP(A77,'[5]SHOPP UPL SFY2020 Combined OUT'!A:A,1,FALSE)</f>
        <v>100700770A</v>
      </c>
      <c r="W77" s="55" t="str">
        <f>VLOOKUP(A77,'[5]Cost UPL SFY20 Combine'!B:B,1,FALSE)</f>
        <v>100700770A</v>
      </c>
    </row>
    <row r="78" spans="1:23" ht="12" customHeight="1">
      <c r="A78" s="90" t="s">
        <v>162</v>
      </c>
      <c r="B78" s="89" t="s">
        <v>163</v>
      </c>
      <c r="C78" s="54" t="s">
        <v>201</v>
      </c>
      <c r="D78" s="26">
        <v>2</v>
      </c>
      <c r="E78" s="58">
        <v>1</v>
      </c>
      <c r="F78" s="33">
        <v>204990.62849999999</v>
      </c>
      <c r="G78" s="60">
        <f t="shared" si="8"/>
        <v>5.4103361665636422E-3</v>
      </c>
      <c r="H78" s="33">
        <f t="shared" si="9"/>
        <v>69701.95</v>
      </c>
      <c r="I78" s="33"/>
      <c r="J78" s="33">
        <v>1491963.2499999898</v>
      </c>
      <c r="K78" s="60">
        <f t="shared" si="10"/>
        <v>2.7304586690953602E-2</v>
      </c>
      <c r="L78" s="61">
        <f t="shared" si="11"/>
        <v>112600.07</v>
      </c>
      <c r="M78" s="62"/>
      <c r="R78" s="62"/>
      <c r="T78" s="55" t="str">
        <f>VLOOKUP(A78,'[5]DRG UPL SFY20 Combined'!A:A,1,FALSE)</f>
        <v>100700190A</v>
      </c>
      <c r="U78" s="73"/>
      <c r="V78" s="55" t="str">
        <f>VLOOKUP(A78,'[5]SHOPP UPL SFY2020 Combined OUT'!A:A,1,FALSE)</f>
        <v>100700190A</v>
      </c>
      <c r="W78" s="55" t="str">
        <f>VLOOKUP(A78,'[5]Cost UPL SFY20 Combine'!B:B,1,FALSE)</f>
        <v>100700190A</v>
      </c>
    </row>
    <row r="79" spans="1:23">
      <c r="A79" s="90" t="s">
        <v>164</v>
      </c>
      <c r="B79" s="89" t="s">
        <v>165</v>
      </c>
      <c r="C79" s="54" t="s">
        <v>201</v>
      </c>
      <c r="D79" s="26">
        <v>2</v>
      </c>
      <c r="E79" s="58">
        <v>1</v>
      </c>
      <c r="F79" s="33">
        <v>2376901.9878749996</v>
      </c>
      <c r="G79" s="60">
        <f t="shared" si="8"/>
        <v>6.2733788775993379E-2</v>
      </c>
      <c r="H79" s="33">
        <f t="shared" si="9"/>
        <v>808206.18</v>
      </c>
      <c r="I79" s="33"/>
      <c r="J79" s="33">
        <v>8372571.6488188002</v>
      </c>
      <c r="K79" s="60">
        <f t="shared" si="10"/>
        <v>0.15322737233064879</v>
      </c>
      <c r="L79" s="61">
        <f t="shared" si="11"/>
        <v>631886.97</v>
      </c>
      <c r="M79" s="62"/>
      <c r="R79" s="62"/>
      <c r="T79" s="55" t="str">
        <f>VLOOKUP(A79,'[5]DRG UPL SFY20 Combined'!A:A,1,FALSE)</f>
        <v>100699950A</v>
      </c>
      <c r="U79" s="73"/>
      <c r="V79" s="55" t="str">
        <f>VLOOKUP(A79,'[5]SHOPP UPL SFY2020 Combined OUT'!A:A,1,FALSE)</f>
        <v>100699950A</v>
      </c>
      <c r="W79" s="55" t="str">
        <f>VLOOKUP(A79,'[5]Cost UPL SFY20 Combine'!B:B,1,FALSE)</f>
        <v>100699950A</v>
      </c>
    </row>
    <row r="80" spans="1:23">
      <c r="A80" s="90" t="s">
        <v>166</v>
      </c>
      <c r="B80" s="89" t="s">
        <v>167</v>
      </c>
      <c r="C80" s="54" t="s">
        <v>201</v>
      </c>
      <c r="D80" s="26">
        <v>2</v>
      </c>
      <c r="E80" s="58">
        <v>1</v>
      </c>
      <c r="F80" s="33">
        <v>1917486.2992499999</v>
      </c>
      <c r="G80" s="60">
        <f t="shared" si="8"/>
        <v>5.0608389025562459E-2</v>
      </c>
      <c r="H80" s="33">
        <f t="shared" si="9"/>
        <v>651993.35</v>
      </c>
      <c r="I80" s="33"/>
      <c r="J80" s="33">
        <v>1581907.2876825414</v>
      </c>
      <c r="K80" s="60">
        <f t="shared" si="10"/>
        <v>2.8950662607527048E-2</v>
      </c>
      <c r="L80" s="61">
        <f t="shared" si="11"/>
        <v>119388.24</v>
      </c>
      <c r="M80" s="62"/>
      <c r="R80" s="62"/>
      <c r="T80" s="55" t="str">
        <f>VLOOKUP(A80,'[5]DRG UPL SFY20 Combined'!A:A,1,FALSE)</f>
        <v>200100890B</v>
      </c>
      <c r="U80" s="73"/>
      <c r="V80" s="55" t="str">
        <f>VLOOKUP(A80,'[5]SHOPP UPL SFY2020 Combined OUT'!A:A,1,FALSE)</f>
        <v>200100890B</v>
      </c>
      <c r="W80" s="55" t="str">
        <f>VLOOKUP(A80,'[5]Cost UPL SFY20 Combine'!B:B,1,FALSE)</f>
        <v>200100890B</v>
      </c>
    </row>
    <row r="81" spans="1:12">
      <c r="A81" s="53"/>
      <c r="C81" s="54"/>
      <c r="E81" s="58"/>
      <c r="F81" s="33"/>
      <c r="G81" s="60"/>
      <c r="H81" s="33"/>
      <c r="I81" s="33"/>
      <c r="J81" s="33"/>
      <c r="K81" s="60"/>
      <c r="L81" s="61"/>
    </row>
    <row r="82" spans="1:12">
      <c r="A82" s="53"/>
      <c r="E82" s="78"/>
      <c r="F82" s="59"/>
      <c r="G82" s="60"/>
      <c r="H82" s="33"/>
      <c r="I82" s="33"/>
      <c r="J82" s="33"/>
      <c r="K82" s="60"/>
      <c r="L82" s="61"/>
    </row>
    <row r="83" spans="1:12">
      <c r="A83" s="53"/>
      <c r="E83" s="58"/>
      <c r="F83" s="59">
        <f>SUM(F66:F80)</f>
        <v>37888704.544249997</v>
      </c>
      <c r="G83" s="76">
        <f>SUM(G66:G82)</f>
        <v>1</v>
      </c>
      <c r="H83" s="33">
        <f>SUM(H66:H81)</f>
        <v>12883108.09</v>
      </c>
      <c r="I83" s="33"/>
      <c r="J83" s="59">
        <f>SUM(J66:J80)</f>
        <v>54641488.145810254</v>
      </c>
      <c r="K83" s="60">
        <f>SUM(K66:K81)</f>
        <v>1</v>
      </c>
      <c r="L83" s="33">
        <f>SUM(L66:L81)</f>
        <v>4123851.75</v>
      </c>
    </row>
    <row r="84" spans="1:12">
      <c r="A84" s="53"/>
      <c r="E84" s="58"/>
      <c r="F84" s="84">
        <f>SUM(F66:F81)</f>
        <v>37888704.544249997</v>
      </c>
      <c r="G84" s="59"/>
      <c r="H84" s="59"/>
      <c r="I84" s="59"/>
      <c r="J84" s="84">
        <f>SUM(J66:J81)</f>
        <v>54641488.145810254</v>
      </c>
    </row>
    <row r="85" spans="1:12">
      <c r="A85" s="53"/>
      <c r="E85" s="58"/>
      <c r="F85" s="59"/>
      <c r="G85" s="59"/>
      <c r="H85" s="59"/>
      <c r="I85" s="59"/>
      <c r="J85" s="59"/>
    </row>
    <row r="86" spans="1:12">
      <c r="A86" s="53"/>
      <c r="E86" s="58"/>
      <c r="F86" s="59"/>
      <c r="G86" s="81" t="s">
        <v>207</v>
      </c>
      <c r="H86" s="81">
        <f>H1*'[5]UPL Gap Summary'!D19</f>
        <v>12883108.082537599</v>
      </c>
      <c r="I86" s="59"/>
      <c r="J86" s="57"/>
      <c r="K86" s="87" t="s">
        <v>208</v>
      </c>
      <c r="L86" s="83">
        <f>L1*'[5]UPL Gap Summary'!F19</f>
        <v>4123851.7605408179</v>
      </c>
    </row>
    <row r="87" spans="1:12">
      <c r="A87" s="53"/>
      <c r="E87" s="58"/>
      <c r="F87" s="59"/>
      <c r="G87" s="59"/>
      <c r="H87" s="59"/>
      <c r="I87" s="59"/>
      <c r="J87" s="59"/>
    </row>
    <row r="88" spans="1:12">
      <c r="A88" s="53"/>
      <c r="E88" s="58"/>
      <c r="F88" s="59">
        <f>F60+F84</f>
        <v>397542285.58962512</v>
      </c>
      <c r="G88" s="59"/>
      <c r="H88" s="59">
        <f>H59+H83</f>
        <v>93330400.889999986</v>
      </c>
      <c r="I88" s="59"/>
      <c r="J88" s="59">
        <f>J60+J84</f>
        <v>325976012.84235549</v>
      </c>
      <c r="K88" s="61"/>
      <c r="L88" s="59">
        <f>L59+L83</f>
        <v>19982057.759999998</v>
      </c>
    </row>
    <row r="98" spans="2:10">
      <c r="B98" s="55"/>
      <c r="C98" s="55"/>
      <c r="D98" s="55"/>
      <c r="E98" s="85"/>
      <c r="F98" s="33"/>
      <c r="G98" s="33"/>
      <c r="H98" s="33"/>
      <c r="I98" s="33"/>
      <c r="J98" s="33"/>
    </row>
    <row r="99" spans="2:10">
      <c r="B99" s="55"/>
      <c r="C99" s="55"/>
      <c r="D99" s="55"/>
      <c r="E99" s="85"/>
    </row>
    <row r="100" spans="2:10">
      <c r="B100" s="55"/>
      <c r="C100" s="55"/>
      <c r="D100" s="55"/>
      <c r="E100" s="85"/>
    </row>
    <row r="101" spans="2:10">
      <c r="B101" s="55"/>
      <c r="C101" s="55"/>
      <c r="D101" s="55"/>
      <c r="E101" s="85"/>
    </row>
    <row r="102" spans="2:10">
      <c r="B102" s="55"/>
      <c r="C102" s="55"/>
      <c r="D102" s="55"/>
      <c r="E102" s="85"/>
    </row>
    <row r="103" spans="2:10">
      <c r="B103" s="55"/>
      <c r="C103" s="55"/>
      <c r="D103" s="55"/>
      <c r="E103" s="85"/>
    </row>
    <row r="104" spans="2:10">
      <c r="B104" s="55"/>
      <c r="C104" s="55"/>
      <c r="D104" s="55"/>
      <c r="E104" s="85"/>
    </row>
    <row r="105" spans="2:10">
      <c r="B105" s="55"/>
      <c r="C105" s="55"/>
      <c r="D105" s="55"/>
      <c r="E105" s="85"/>
    </row>
    <row r="106" spans="2:10">
      <c r="B106" s="55"/>
      <c r="C106" s="55"/>
      <c r="D106" s="55"/>
      <c r="E106" s="85"/>
    </row>
    <row r="107" spans="2:10">
      <c r="E107" s="85"/>
    </row>
    <row r="108" spans="2:10">
      <c r="E108" s="57"/>
    </row>
    <row r="118" spans="1:18" s="56" customFormat="1">
      <c r="A118" s="55"/>
      <c r="B118" s="26"/>
      <c r="C118" s="26"/>
      <c r="D118" s="26"/>
      <c r="F118" s="55"/>
      <c r="G118" s="55"/>
      <c r="H118" s="55"/>
      <c r="I118" s="55"/>
      <c r="J118" s="55"/>
      <c r="K118" s="55"/>
      <c r="L118" s="55"/>
      <c r="M118" s="55"/>
      <c r="N118" s="62"/>
      <c r="O118" s="62"/>
      <c r="R118" s="55"/>
    </row>
    <row r="119" spans="1:18" s="56" customFormat="1">
      <c r="A119" s="55"/>
      <c r="B119" s="26"/>
      <c r="C119" s="26"/>
      <c r="D119" s="26"/>
      <c r="F119" s="55"/>
      <c r="G119" s="55"/>
      <c r="H119" s="55"/>
      <c r="I119" s="55"/>
      <c r="J119" s="55"/>
      <c r="K119" s="55"/>
      <c r="L119" s="55"/>
      <c r="M119" s="55"/>
      <c r="N119" s="62"/>
      <c r="O119" s="62"/>
      <c r="R119" s="55"/>
    </row>
    <row r="120" spans="1:18" s="56" customFormat="1">
      <c r="A120" s="55"/>
      <c r="B120" s="26"/>
      <c r="C120" s="26"/>
      <c r="D120" s="26"/>
      <c r="F120" s="55"/>
      <c r="G120" s="55"/>
      <c r="H120" s="55"/>
      <c r="I120" s="55"/>
      <c r="J120" s="55"/>
      <c r="K120" s="55"/>
      <c r="L120" s="55"/>
      <c r="M120" s="55"/>
      <c r="N120" s="62"/>
      <c r="O120" s="62"/>
      <c r="R120" s="55"/>
    </row>
    <row r="121" spans="1:18" s="56" customFormat="1">
      <c r="A121" s="55"/>
      <c r="B121" s="26"/>
      <c r="C121" s="26"/>
      <c r="D121" s="26"/>
      <c r="F121" s="55"/>
      <c r="G121" s="55"/>
      <c r="H121" s="55"/>
      <c r="I121" s="55"/>
      <c r="J121" s="55"/>
      <c r="K121" s="55"/>
      <c r="L121" s="55"/>
      <c r="M121" s="55"/>
      <c r="N121" s="62"/>
      <c r="O121" s="62"/>
      <c r="R121" s="55"/>
    </row>
    <row r="122" spans="1:18" s="56" customFormat="1">
      <c r="A122" s="55"/>
      <c r="B122" s="26"/>
      <c r="C122" s="26"/>
      <c r="D122" s="26"/>
      <c r="F122" s="55"/>
      <c r="G122" s="55"/>
      <c r="H122" s="55"/>
      <c r="I122" s="55"/>
      <c r="J122" s="55"/>
      <c r="K122" s="55"/>
      <c r="L122" s="55"/>
      <c r="M122" s="55"/>
      <c r="N122" s="62"/>
      <c r="O122" s="62"/>
      <c r="R122" s="55"/>
    </row>
    <row r="123" spans="1:18" s="56" customFormat="1">
      <c r="A123" s="55"/>
      <c r="B123" s="26"/>
      <c r="C123" s="26"/>
      <c r="D123" s="26"/>
      <c r="F123" s="55"/>
      <c r="G123" s="55"/>
      <c r="H123" s="55"/>
      <c r="I123" s="55"/>
      <c r="J123" s="55"/>
      <c r="K123" s="55"/>
      <c r="L123" s="55"/>
      <c r="M123" s="55"/>
      <c r="N123" s="62"/>
      <c r="O123" s="62"/>
      <c r="R123" s="55"/>
    </row>
    <row r="124" spans="1:18" s="56" customFormat="1">
      <c r="A124" s="55"/>
      <c r="B124" s="26"/>
      <c r="C124" s="26"/>
      <c r="D124" s="26"/>
      <c r="F124" s="55"/>
      <c r="G124" s="55"/>
      <c r="H124" s="55"/>
      <c r="I124" s="55"/>
      <c r="J124" s="55"/>
      <c r="K124" s="55"/>
      <c r="L124" s="55"/>
      <c r="M124" s="55"/>
      <c r="N124" s="62"/>
      <c r="O124" s="62"/>
      <c r="R124" s="55"/>
    </row>
    <row r="125" spans="1:18" s="56" customFormat="1">
      <c r="A125" s="55"/>
      <c r="B125" s="26"/>
      <c r="C125" s="26"/>
      <c r="D125" s="26"/>
      <c r="F125" s="55"/>
      <c r="G125" s="55"/>
      <c r="H125" s="55"/>
      <c r="I125" s="55"/>
      <c r="J125" s="55"/>
      <c r="K125" s="55"/>
      <c r="L125" s="55"/>
      <c r="M125" s="55"/>
      <c r="N125" s="62"/>
      <c r="O125" s="62"/>
      <c r="R125" s="55"/>
    </row>
    <row r="126" spans="1:18" s="56" customFormat="1">
      <c r="A126" s="55"/>
      <c r="B126" s="26"/>
      <c r="C126" s="26"/>
      <c r="D126" s="26"/>
      <c r="F126" s="55"/>
      <c r="G126" s="55"/>
      <c r="H126" s="55"/>
      <c r="I126" s="55"/>
      <c r="J126" s="55"/>
      <c r="K126" s="55"/>
      <c r="L126" s="55"/>
      <c r="M126" s="55"/>
      <c r="N126" s="62"/>
      <c r="O126" s="62"/>
      <c r="R126" s="55"/>
    </row>
    <row r="127" spans="1:18" s="56" customFormat="1">
      <c r="A127" s="55"/>
      <c r="B127" s="26"/>
      <c r="C127" s="26"/>
      <c r="D127" s="26"/>
      <c r="F127" s="55"/>
      <c r="G127" s="55"/>
      <c r="H127" s="55"/>
      <c r="I127" s="55"/>
      <c r="J127" s="55"/>
      <c r="K127" s="55"/>
      <c r="L127" s="55"/>
      <c r="M127" s="55"/>
      <c r="N127" s="62"/>
      <c r="O127" s="62"/>
      <c r="R127" s="55"/>
    </row>
    <row r="128" spans="1:18" s="56" customFormat="1">
      <c r="A128" s="55"/>
      <c r="B128" s="26"/>
      <c r="C128" s="26"/>
      <c r="D128" s="26"/>
      <c r="F128" s="55"/>
      <c r="G128" s="55"/>
      <c r="H128" s="55"/>
      <c r="I128" s="55"/>
      <c r="J128" s="55"/>
      <c r="K128" s="55"/>
      <c r="L128" s="55"/>
      <c r="M128" s="55"/>
      <c r="N128" s="62"/>
      <c r="O128" s="62"/>
      <c r="R128" s="55"/>
    </row>
    <row r="129" spans="1:18" s="56" customFormat="1">
      <c r="A129" s="55"/>
      <c r="B129" s="26"/>
      <c r="C129" s="26"/>
      <c r="D129" s="26"/>
      <c r="F129" s="55"/>
      <c r="G129" s="55"/>
      <c r="H129" s="55"/>
      <c r="I129" s="55"/>
      <c r="J129" s="55"/>
      <c r="K129" s="55"/>
      <c r="L129" s="55"/>
      <c r="M129" s="55"/>
      <c r="N129" s="62"/>
      <c r="O129" s="62"/>
      <c r="R129" s="55"/>
    </row>
    <row r="130" spans="1:18" s="56" customFormat="1">
      <c r="A130" s="55"/>
      <c r="B130" s="26"/>
      <c r="C130" s="26"/>
      <c r="D130" s="26"/>
      <c r="F130" s="55"/>
      <c r="G130" s="55"/>
      <c r="H130" s="55"/>
      <c r="I130" s="55"/>
      <c r="J130" s="55"/>
      <c r="K130" s="55"/>
      <c r="L130" s="55"/>
      <c r="M130" s="55"/>
      <c r="N130" s="62"/>
      <c r="O130" s="62"/>
      <c r="R130" s="55"/>
    </row>
    <row r="131" spans="1:18" s="56" customFormat="1">
      <c r="A131" s="55"/>
      <c r="B131" s="26"/>
      <c r="C131" s="26"/>
      <c r="D131" s="26"/>
      <c r="F131" s="55"/>
      <c r="G131" s="55"/>
      <c r="H131" s="55"/>
      <c r="I131" s="55"/>
      <c r="J131" s="55"/>
      <c r="K131" s="55"/>
      <c r="L131" s="55"/>
      <c r="M131" s="55"/>
      <c r="N131" s="62"/>
      <c r="O131" s="62"/>
      <c r="R131" s="55"/>
    </row>
    <row r="132" spans="1:18" s="56" customFormat="1">
      <c r="A132" s="55"/>
      <c r="B132" s="26"/>
      <c r="C132" s="26"/>
      <c r="D132" s="26"/>
      <c r="F132" s="55"/>
      <c r="G132" s="55"/>
      <c r="H132" s="55"/>
      <c r="I132" s="55"/>
      <c r="J132" s="55"/>
      <c r="K132" s="55"/>
      <c r="L132" s="55"/>
      <c r="M132" s="55"/>
      <c r="N132" s="62"/>
      <c r="O132" s="62"/>
      <c r="R132" s="55"/>
    </row>
    <row r="133" spans="1:18" s="56" customFormat="1">
      <c r="A133" s="55"/>
      <c r="B133" s="26"/>
      <c r="C133" s="26"/>
      <c r="D133" s="26"/>
      <c r="F133" s="55"/>
      <c r="G133" s="55"/>
      <c r="H133" s="55"/>
      <c r="I133" s="55"/>
      <c r="J133" s="55"/>
      <c r="K133" s="55"/>
      <c r="L133" s="55"/>
      <c r="M133" s="55"/>
      <c r="N133" s="62"/>
      <c r="O133" s="62"/>
      <c r="R133" s="55"/>
    </row>
    <row r="134" spans="1:18" s="56" customFormat="1">
      <c r="A134" s="55"/>
      <c r="B134" s="26"/>
      <c r="C134" s="26"/>
      <c r="D134" s="26"/>
      <c r="F134" s="55"/>
      <c r="G134" s="55"/>
      <c r="H134" s="55"/>
      <c r="I134" s="55"/>
      <c r="J134" s="55"/>
      <c r="K134" s="55"/>
      <c r="L134" s="55"/>
      <c r="M134" s="55"/>
      <c r="N134" s="62"/>
      <c r="O134" s="62"/>
      <c r="R134" s="55"/>
    </row>
    <row r="135" spans="1:18" s="56" customFormat="1">
      <c r="A135" s="55"/>
      <c r="B135" s="26"/>
      <c r="C135" s="26"/>
      <c r="D135" s="26"/>
      <c r="F135" s="55"/>
      <c r="G135" s="55"/>
      <c r="H135" s="55"/>
      <c r="I135" s="55"/>
      <c r="J135" s="55"/>
      <c r="K135" s="55"/>
      <c r="L135" s="55"/>
      <c r="M135" s="55"/>
      <c r="N135" s="62"/>
      <c r="O135" s="62"/>
      <c r="R135" s="55"/>
    </row>
    <row r="136" spans="1:18" s="56" customFormat="1">
      <c r="A136" s="55"/>
      <c r="B136" s="26"/>
      <c r="C136" s="26"/>
      <c r="D136" s="26"/>
      <c r="F136" s="55"/>
      <c r="G136" s="55"/>
      <c r="H136" s="55"/>
      <c r="I136" s="55"/>
      <c r="J136" s="55"/>
      <c r="K136" s="55"/>
      <c r="L136" s="55"/>
      <c r="M136" s="55"/>
      <c r="N136" s="62"/>
      <c r="O136" s="62"/>
      <c r="R136" s="55"/>
    </row>
    <row r="137" spans="1:18" s="56" customFormat="1">
      <c r="A137" s="55"/>
      <c r="B137" s="26"/>
      <c r="C137" s="26"/>
      <c r="D137" s="26"/>
      <c r="F137" s="55"/>
      <c r="G137" s="55"/>
      <c r="H137" s="55"/>
      <c r="I137" s="55"/>
      <c r="J137" s="55"/>
      <c r="K137" s="55"/>
      <c r="L137" s="55"/>
      <c r="M137" s="55"/>
      <c r="N137" s="62"/>
      <c r="O137" s="62"/>
      <c r="R137" s="55"/>
    </row>
    <row r="138" spans="1:18" s="56" customFormat="1">
      <c r="A138" s="55"/>
      <c r="B138" s="26"/>
      <c r="C138" s="26"/>
      <c r="D138" s="26"/>
      <c r="F138" s="55"/>
      <c r="G138" s="55"/>
      <c r="H138" s="55"/>
      <c r="I138" s="55"/>
      <c r="J138" s="55"/>
      <c r="K138" s="55"/>
      <c r="L138" s="55"/>
      <c r="M138" s="55"/>
      <c r="N138" s="62"/>
      <c r="O138" s="62"/>
      <c r="R138" s="55"/>
    </row>
    <row r="139" spans="1:18" s="56" customFormat="1">
      <c r="A139" s="55"/>
      <c r="B139" s="26"/>
      <c r="C139" s="26"/>
      <c r="D139" s="26"/>
      <c r="F139" s="55"/>
      <c r="G139" s="55"/>
      <c r="H139" s="55"/>
      <c r="I139" s="55"/>
      <c r="J139" s="55"/>
      <c r="K139" s="55"/>
      <c r="L139" s="55"/>
      <c r="M139" s="55"/>
      <c r="N139" s="62"/>
      <c r="O139" s="62"/>
      <c r="R139" s="55"/>
    </row>
    <row r="140" spans="1:18" s="56" customFormat="1">
      <c r="A140" s="55"/>
      <c r="B140" s="26"/>
      <c r="C140" s="26"/>
      <c r="D140" s="26"/>
      <c r="F140" s="55"/>
      <c r="G140" s="55"/>
      <c r="H140" s="55"/>
      <c r="I140" s="55"/>
      <c r="J140" s="55"/>
      <c r="K140" s="55"/>
      <c r="L140" s="55"/>
      <c r="M140" s="55"/>
      <c r="N140" s="62"/>
      <c r="O140" s="62"/>
      <c r="R140" s="55"/>
    </row>
    <row r="141" spans="1:18" s="56" customFormat="1">
      <c r="A141" s="55"/>
      <c r="B141" s="26"/>
      <c r="C141" s="26"/>
      <c r="D141" s="26"/>
      <c r="F141" s="55"/>
      <c r="G141" s="55"/>
      <c r="H141" s="55"/>
      <c r="I141" s="55"/>
      <c r="J141" s="55"/>
      <c r="K141" s="55"/>
      <c r="L141" s="55"/>
      <c r="M141" s="55"/>
      <c r="N141" s="62"/>
      <c r="O141" s="62"/>
      <c r="R141" s="55"/>
    </row>
    <row r="142" spans="1:18" s="56" customFormat="1">
      <c r="A142" s="55"/>
      <c r="B142" s="26"/>
      <c r="C142" s="26"/>
      <c r="D142" s="26"/>
      <c r="F142" s="55"/>
      <c r="G142" s="55"/>
      <c r="H142" s="55"/>
      <c r="I142" s="55"/>
      <c r="J142" s="55"/>
      <c r="K142" s="55"/>
      <c r="L142" s="55"/>
      <c r="M142" s="55"/>
      <c r="N142" s="62"/>
      <c r="O142" s="62"/>
      <c r="R142" s="55"/>
    </row>
    <row r="143" spans="1:18" s="56" customFormat="1">
      <c r="A143" s="55"/>
      <c r="B143" s="26"/>
      <c r="C143" s="26"/>
      <c r="D143" s="26"/>
      <c r="F143" s="55"/>
      <c r="G143" s="55"/>
      <c r="H143" s="55"/>
      <c r="I143" s="55"/>
      <c r="J143" s="55"/>
      <c r="K143" s="55"/>
      <c r="L143" s="55"/>
      <c r="M143" s="55"/>
      <c r="N143" s="62"/>
      <c r="O143" s="62"/>
      <c r="R143" s="55"/>
    </row>
    <row r="144" spans="1:18" s="56" customFormat="1">
      <c r="A144" s="55"/>
      <c r="B144" s="26"/>
      <c r="C144" s="26"/>
      <c r="D144" s="26"/>
      <c r="F144" s="55"/>
      <c r="G144" s="55"/>
      <c r="H144" s="55"/>
      <c r="I144" s="55"/>
      <c r="J144" s="55"/>
      <c r="K144" s="55"/>
      <c r="L144" s="55"/>
      <c r="M144" s="55"/>
      <c r="N144" s="62"/>
      <c r="O144" s="62"/>
      <c r="R144" s="55"/>
    </row>
    <row r="145" spans="1:18" s="56" customFormat="1">
      <c r="A145" s="55"/>
      <c r="B145" s="26"/>
      <c r="C145" s="26"/>
      <c r="D145" s="26"/>
      <c r="F145" s="55"/>
      <c r="G145" s="55"/>
      <c r="H145" s="55"/>
      <c r="I145" s="55"/>
      <c r="J145" s="55"/>
      <c r="K145" s="55"/>
      <c r="L145" s="55"/>
      <c r="M145" s="55"/>
      <c r="N145" s="62"/>
      <c r="O145" s="62"/>
      <c r="R145" s="55"/>
    </row>
    <row r="146" spans="1:18" s="56" customFormat="1">
      <c r="A146" s="55"/>
      <c r="B146" s="26"/>
      <c r="C146" s="26"/>
      <c r="D146" s="26"/>
      <c r="F146" s="55"/>
      <c r="G146" s="55"/>
      <c r="H146" s="55"/>
      <c r="I146" s="55"/>
      <c r="J146" s="55"/>
      <c r="K146" s="55"/>
      <c r="L146" s="55"/>
      <c r="M146" s="55"/>
      <c r="N146" s="62"/>
      <c r="O146" s="62"/>
      <c r="R146" s="55"/>
    </row>
    <row r="147" spans="1:18" s="56" customFormat="1">
      <c r="A147" s="55"/>
      <c r="B147" s="26"/>
      <c r="C147" s="26"/>
      <c r="D147" s="26"/>
      <c r="F147" s="55"/>
      <c r="G147" s="55"/>
      <c r="H147" s="55"/>
      <c r="I147" s="55"/>
      <c r="J147" s="55"/>
      <c r="K147" s="55"/>
      <c r="L147" s="55"/>
      <c r="M147" s="55"/>
      <c r="N147" s="62"/>
      <c r="O147" s="62"/>
      <c r="R147" s="55"/>
    </row>
    <row r="148" spans="1:18" s="56" customFormat="1">
      <c r="A148" s="55"/>
      <c r="B148" s="26"/>
      <c r="C148" s="26"/>
      <c r="D148" s="26"/>
      <c r="F148" s="55"/>
      <c r="G148" s="55"/>
      <c r="H148" s="55"/>
      <c r="I148" s="55"/>
      <c r="J148" s="55"/>
      <c r="K148" s="55"/>
      <c r="L148" s="55"/>
      <c r="M148" s="55"/>
      <c r="N148" s="62"/>
      <c r="O148" s="62"/>
      <c r="R148" s="55"/>
    </row>
    <row r="149" spans="1:18" s="56" customFormat="1">
      <c r="A149" s="55"/>
      <c r="B149" s="26"/>
      <c r="C149" s="26"/>
      <c r="D149" s="26"/>
      <c r="F149" s="55"/>
      <c r="G149" s="55"/>
      <c r="H149" s="55"/>
      <c r="I149" s="55"/>
      <c r="J149" s="55"/>
      <c r="K149" s="55"/>
      <c r="L149" s="55"/>
      <c r="M149" s="55"/>
      <c r="N149" s="62"/>
      <c r="O149" s="62"/>
      <c r="R149" s="55"/>
    </row>
    <row r="150" spans="1:18" s="56" customFormat="1">
      <c r="A150" s="55"/>
      <c r="B150" s="26"/>
      <c r="C150" s="26"/>
      <c r="D150" s="26"/>
      <c r="F150" s="55"/>
      <c r="G150" s="55"/>
      <c r="H150" s="55"/>
      <c r="I150" s="55"/>
      <c r="J150" s="55"/>
      <c r="K150" s="55"/>
      <c r="L150" s="55"/>
      <c r="M150" s="55"/>
      <c r="N150" s="62"/>
      <c r="O150" s="62"/>
      <c r="R150" s="55"/>
    </row>
    <row r="151" spans="1:18" s="56" customFormat="1">
      <c r="A151" s="55"/>
      <c r="B151" s="26"/>
      <c r="C151" s="26"/>
      <c r="D151" s="26"/>
      <c r="F151" s="55"/>
      <c r="G151" s="55"/>
      <c r="H151" s="55"/>
      <c r="I151" s="55"/>
      <c r="J151" s="55"/>
      <c r="K151" s="55"/>
      <c r="L151" s="55"/>
      <c r="M151" s="55"/>
      <c r="N151" s="62"/>
      <c r="O151" s="62"/>
      <c r="R151" s="55"/>
    </row>
    <row r="152" spans="1:18" s="56" customFormat="1">
      <c r="A152" s="55"/>
      <c r="B152" s="26"/>
      <c r="C152" s="26"/>
      <c r="D152" s="26"/>
      <c r="F152" s="55"/>
      <c r="G152" s="55"/>
      <c r="H152" s="55"/>
      <c r="I152" s="55"/>
      <c r="J152" s="55"/>
      <c r="K152" s="55"/>
      <c r="L152" s="55"/>
      <c r="M152" s="55"/>
      <c r="N152" s="62"/>
      <c r="O152" s="62"/>
      <c r="R152" s="55"/>
    </row>
    <row r="153" spans="1:18" s="56" customFormat="1">
      <c r="A153" s="55"/>
      <c r="B153" s="26"/>
      <c r="C153" s="26"/>
      <c r="D153" s="26"/>
      <c r="F153" s="55"/>
      <c r="G153" s="55"/>
      <c r="H153" s="55"/>
      <c r="I153" s="55"/>
      <c r="J153" s="55"/>
      <c r="K153" s="55"/>
      <c r="L153" s="55"/>
      <c r="M153" s="55"/>
      <c r="N153" s="62"/>
      <c r="O153" s="62"/>
      <c r="R153" s="55"/>
    </row>
    <row r="154" spans="1:18" s="56" customFormat="1">
      <c r="A154" s="55"/>
      <c r="B154" s="26"/>
      <c r="C154" s="26"/>
      <c r="D154" s="26"/>
      <c r="F154" s="55"/>
      <c r="G154" s="55"/>
      <c r="H154" s="55"/>
      <c r="I154" s="55"/>
      <c r="J154" s="55"/>
      <c r="K154" s="55"/>
      <c r="L154" s="55"/>
      <c r="M154" s="55"/>
      <c r="N154" s="62"/>
      <c r="O154" s="62"/>
      <c r="R154" s="55"/>
    </row>
    <row r="155" spans="1:18" s="56" customFormat="1">
      <c r="A155" s="55"/>
      <c r="B155" s="26"/>
      <c r="C155" s="26"/>
      <c r="D155" s="26"/>
      <c r="F155" s="55"/>
      <c r="G155" s="55"/>
      <c r="H155" s="55"/>
      <c r="I155" s="55"/>
      <c r="J155" s="55"/>
      <c r="K155" s="55"/>
      <c r="L155" s="55"/>
      <c r="M155" s="55"/>
      <c r="N155" s="62"/>
      <c r="O155" s="62"/>
      <c r="R155" s="55"/>
    </row>
    <row r="156" spans="1:18" s="56" customFormat="1">
      <c r="A156" s="55"/>
      <c r="B156" s="26"/>
      <c r="C156" s="26"/>
      <c r="D156" s="26"/>
      <c r="F156" s="55"/>
      <c r="G156" s="55"/>
      <c r="H156" s="55"/>
      <c r="I156" s="55"/>
      <c r="J156" s="55"/>
      <c r="K156" s="55"/>
      <c r="L156" s="55"/>
      <c r="M156" s="55"/>
      <c r="N156" s="62"/>
      <c r="O156" s="62"/>
      <c r="R156" s="55"/>
    </row>
    <row r="157" spans="1:18" s="56" customFormat="1">
      <c r="A157" s="55"/>
      <c r="B157" s="26"/>
      <c r="C157" s="26"/>
      <c r="D157" s="26"/>
      <c r="F157" s="55"/>
      <c r="G157" s="55"/>
      <c r="H157" s="55"/>
      <c r="I157" s="55"/>
      <c r="J157" s="55"/>
      <c r="K157" s="55"/>
      <c r="L157" s="55"/>
      <c r="M157" s="55"/>
      <c r="N157" s="62"/>
      <c r="O157" s="62"/>
      <c r="R157" s="55"/>
    </row>
    <row r="158" spans="1:18" s="56" customFormat="1">
      <c r="A158" s="55"/>
      <c r="B158" s="26"/>
      <c r="C158" s="26"/>
      <c r="D158" s="26"/>
      <c r="F158" s="55"/>
      <c r="G158" s="55"/>
      <c r="H158" s="55"/>
      <c r="I158" s="55"/>
      <c r="J158" s="55"/>
      <c r="K158" s="55"/>
      <c r="L158" s="55"/>
      <c r="M158" s="55"/>
      <c r="N158" s="62"/>
      <c r="O158" s="62"/>
      <c r="R158" s="55"/>
    </row>
    <row r="159" spans="1:18" s="56" customFormat="1">
      <c r="A159" s="55"/>
      <c r="B159" s="26"/>
      <c r="C159" s="26"/>
      <c r="D159" s="26"/>
      <c r="F159" s="55"/>
      <c r="G159" s="55"/>
      <c r="H159" s="55"/>
      <c r="I159" s="55"/>
      <c r="J159" s="55"/>
      <c r="K159" s="55"/>
      <c r="L159" s="55"/>
      <c r="M159" s="55"/>
      <c r="N159" s="62"/>
      <c r="O159" s="62"/>
      <c r="R159" s="55"/>
    </row>
    <row r="160" spans="1:18" s="56" customFormat="1">
      <c r="A160" s="55"/>
      <c r="B160" s="26"/>
      <c r="C160" s="26"/>
      <c r="D160" s="26"/>
      <c r="F160" s="55"/>
      <c r="G160" s="55"/>
      <c r="H160" s="55"/>
      <c r="I160" s="55"/>
      <c r="J160" s="55"/>
      <c r="K160" s="55"/>
      <c r="L160" s="55"/>
      <c r="M160" s="55"/>
      <c r="N160" s="62"/>
      <c r="O160" s="62"/>
      <c r="R160" s="55"/>
    </row>
    <row r="161" spans="1:18" s="56" customFormat="1">
      <c r="A161" s="55"/>
      <c r="B161" s="26"/>
      <c r="C161" s="26"/>
      <c r="D161" s="26"/>
      <c r="F161" s="55"/>
      <c r="G161" s="55"/>
      <c r="H161" s="55"/>
      <c r="I161" s="55"/>
      <c r="J161" s="55"/>
      <c r="K161" s="55"/>
      <c r="L161" s="55"/>
      <c r="M161" s="55"/>
      <c r="N161" s="62"/>
      <c r="O161" s="62"/>
      <c r="R161" s="55"/>
    </row>
    <row r="162" spans="1:18" s="56" customFormat="1">
      <c r="A162" s="55"/>
      <c r="B162" s="26"/>
      <c r="C162" s="26"/>
      <c r="D162" s="26"/>
      <c r="F162" s="55"/>
      <c r="G162" s="55"/>
      <c r="H162" s="55"/>
      <c r="I162" s="55"/>
      <c r="J162" s="55"/>
      <c r="K162" s="55"/>
      <c r="L162" s="55"/>
      <c r="M162" s="55"/>
      <c r="N162" s="62"/>
      <c r="O162" s="62"/>
      <c r="R162" s="55"/>
    </row>
    <row r="163" spans="1:18" s="56" customFormat="1">
      <c r="A163" s="55"/>
      <c r="B163" s="26"/>
      <c r="C163" s="26"/>
      <c r="D163" s="26"/>
      <c r="F163" s="55"/>
      <c r="G163" s="55"/>
      <c r="H163" s="55"/>
      <c r="I163" s="55"/>
      <c r="J163" s="55"/>
      <c r="K163" s="55"/>
      <c r="L163" s="55"/>
      <c r="M163" s="55"/>
      <c r="N163" s="62"/>
      <c r="O163" s="62"/>
      <c r="R163" s="55"/>
    </row>
    <row r="164" spans="1:18" s="56" customFormat="1">
      <c r="A164" s="55"/>
      <c r="B164" s="26"/>
      <c r="C164" s="26"/>
      <c r="D164" s="26"/>
      <c r="F164" s="55"/>
      <c r="G164" s="55"/>
      <c r="H164" s="55"/>
      <c r="I164" s="55"/>
      <c r="J164" s="55"/>
      <c r="K164" s="55"/>
      <c r="L164" s="55"/>
      <c r="M164" s="55"/>
      <c r="N164" s="62"/>
      <c r="O164" s="62"/>
      <c r="R164" s="55"/>
    </row>
    <row r="165" spans="1:18" s="56" customFormat="1">
      <c r="A165" s="55"/>
      <c r="B165" s="26"/>
      <c r="C165" s="26"/>
      <c r="D165" s="26"/>
      <c r="F165" s="55"/>
      <c r="G165" s="55"/>
      <c r="H165" s="55"/>
      <c r="I165" s="55"/>
      <c r="J165" s="55"/>
      <c r="K165" s="55"/>
      <c r="L165" s="55"/>
      <c r="M165" s="55"/>
      <c r="N165" s="62"/>
      <c r="O165" s="62"/>
      <c r="R165" s="55"/>
    </row>
    <row r="166" spans="1:18" s="56" customFormat="1">
      <c r="A166" s="55"/>
      <c r="B166" s="26"/>
      <c r="C166" s="26"/>
      <c r="D166" s="26"/>
      <c r="F166" s="55"/>
      <c r="G166" s="55"/>
      <c r="H166" s="55"/>
      <c r="I166" s="55"/>
      <c r="J166" s="55"/>
      <c r="K166" s="55"/>
      <c r="L166" s="55"/>
      <c r="M166" s="55"/>
      <c r="N166" s="62"/>
      <c r="O166" s="62"/>
      <c r="R166" s="55"/>
    </row>
    <row r="167" spans="1:18" s="56" customFormat="1">
      <c r="A167" s="55"/>
      <c r="B167" s="26"/>
      <c r="C167" s="26"/>
      <c r="D167" s="26"/>
      <c r="F167" s="55"/>
      <c r="G167" s="55"/>
      <c r="H167" s="55"/>
      <c r="I167" s="55"/>
      <c r="J167" s="55"/>
      <c r="K167" s="55"/>
      <c r="L167" s="55"/>
      <c r="M167" s="55"/>
      <c r="N167" s="62"/>
      <c r="O167" s="62"/>
      <c r="R167" s="55"/>
    </row>
    <row r="168" spans="1:18" s="56" customFormat="1">
      <c r="A168" s="55"/>
      <c r="B168" s="26"/>
      <c r="C168" s="26"/>
      <c r="D168" s="26"/>
      <c r="F168" s="55"/>
      <c r="G168" s="55"/>
      <c r="H168" s="55"/>
      <c r="I168" s="55"/>
      <c r="J168" s="55"/>
      <c r="K168" s="55"/>
      <c r="L168" s="55"/>
      <c r="M168" s="55"/>
      <c r="N168" s="62"/>
      <c r="O168" s="62"/>
      <c r="R168" s="55"/>
    </row>
    <row r="169" spans="1:18" s="56" customFormat="1">
      <c r="A169" s="55"/>
      <c r="B169" s="26"/>
      <c r="C169" s="26"/>
      <c r="D169" s="26"/>
      <c r="F169" s="55"/>
      <c r="G169" s="55"/>
      <c r="H169" s="55"/>
      <c r="I169" s="55"/>
      <c r="J169" s="55"/>
      <c r="K169" s="55"/>
      <c r="L169" s="55"/>
      <c r="M169" s="55"/>
      <c r="N169" s="62"/>
      <c r="O169" s="62"/>
      <c r="R169" s="55"/>
    </row>
    <row r="170" spans="1:18" s="56" customFormat="1">
      <c r="A170" s="55"/>
      <c r="B170" s="26"/>
      <c r="C170" s="26"/>
      <c r="D170" s="26"/>
      <c r="F170" s="55"/>
      <c r="G170" s="55"/>
      <c r="H170" s="55"/>
      <c r="I170" s="55"/>
      <c r="J170" s="55"/>
      <c r="K170" s="55"/>
      <c r="L170" s="55"/>
      <c r="M170" s="55"/>
      <c r="N170" s="62"/>
      <c r="O170" s="62"/>
      <c r="R170" s="55"/>
    </row>
    <row r="171" spans="1:18" s="56" customFormat="1">
      <c r="A171" s="55"/>
      <c r="B171" s="26"/>
      <c r="C171" s="26"/>
      <c r="D171" s="26"/>
      <c r="F171" s="55"/>
      <c r="G171" s="55"/>
      <c r="H171" s="55"/>
      <c r="I171" s="55"/>
      <c r="J171" s="55"/>
      <c r="K171" s="55"/>
      <c r="L171" s="55"/>
      <c r="M171" s="55"/>
      <c r="N171" s="62"/>
      <c r="O171" s="62"/>
      <c r="R171" s="55"/>
    </row>
    <row r="172" spans="1:18" s="56" customFormat="1">
      <c r="A172" s="55"/>
      <c r="B172" s="26"/>
      <c r="C172" s="26"/>
      <c r="D172" s="26"/>
      <c r="F172" s="55"/>
      <c r="G172" s="55"/>
      <c r="H172" s="55"/>
      <c r="I172" s="55"/>
      <c r="J172" s="55"/>
      <c r="K172" s="55"/>
      <c r="L172" s="55"/>
      <c r="M172" s="55"/>
      <c r="N172" s="62"/>
      <c r="O172" s="62"/>
      <c r="R172" s="55"/>
    </row>
    <row r="173" spans="1:18" s="56" customFormat="1">
      <c r="A173" s="55"/>
      <c r="B173" s="26"/>
      <c r="C173" s="26"/>
      <c r="D173" s="26"/>
      <c r="F173" s="55"/>
      <c r="G173" s="55"/>
      <c r="H173" s="55"/>
      <c r="I173" s="55"/>
      <c r="J173" s="55"/>
      <c r="K173" s="55"/>
      <c r="L173" s="55"/>
      <c r="M173" s="55"/>
      <c r="N173" s="62"/>
      <c r="O173" s="62"/>
      <c r="R173" s="55"/>
    </row>
    <row r="174" spans="1:18" s="56" customFormat="1">
      <c r="A174" s="55"/>
      <c r="B174" s="26"/>
      <c r="C174" s="26"/>
      <c r="D174" s="26"/>
      <c r="F174" s="55"/>
      <c r="G174" s="55"/>
      <c r="H174" s="55"/>
      <c r="I174" s="55"/>
      <c r="J174" s="55"/>
      <c r="K174" s="55"/>
      <c r="L174" s="55"/>
      <c r="M174" s="55"/>
      <c r="N174" s="62"/>
      <c r="O174" s="62"/>
      <c r="R174" s="55"/>
    </row>
    <row r="175" spans="1:18" s="56" customFormat="1">
      <c r="A175" s="55"/>
      <c r="B175" s="26"/>
      <c r="C175" s="26"/>
      <c r="D175" s="26"/>
      <c r="F175" s="55"/>
      <c r="G175" s="55"/>
      <c r="H175" s="55"/>
      <c r="I175" s="55"/>
      <c r="J175" s="55"/>
      <c r="K175" s="55"/>
      <c r="L175" s="55"/>
      <c r="M175" s="55"/>
      <c r="N175" s="62"/>
      <c r="O175" s="62"/>
      <c r="R175" s="55"/>
    </row>
    <row r="176" spans="1:18" s="56" customFormat="1">
      <c r="A176" s="55"/>
      <c r="B176" s="26"/>
      <c r="C176" s="26"/>
      <c r="D176" s="26"/>
      <c r="F176" s="55"/>
      <c r="G176" s="55"/>
      <c r="H176" s="55"/>
      <c r="I176" s="55"/>
      <c r="J176" s="55"/>
      <c r="K176" s="55"/>
      <c r="L176" s="55"/>
      <c r="M176" s="55"/>
      <c r="N176" s="62"/>
      <c r="O176" s="62"/>
      <c r="R176" s="55"/>
    </row>
    <row r="177" spans="1:18" s="56" customFormat="1">
      <c r="A177" s="55"/>
      <c r="B177" s="26"/>
      <c r="C177" s="26"/>
      <c r="D177" s="26"/>
      <c r="F177" s="55"/>
      <c r="G177" s="55"/>
      <c r="H177" s="55"/>
      <c r="I177" s="55"/>
      <c r="J177" s="55"/>
      <c r="K177" s="55"/>
      <c r="L177" s="55"/>
      <c r="M177" s="55"/>
      <c r="N177" s="62"/>
      <c r="O177" s="62"/>
      <c r="R177" s="55"/>
    </row>
    <row r="178" spans="1:18" s="56" customFormat="1">
      <c r="A178" s="55"/>
      <c r="B178" s="26"/>
      <c r="C178" s="26"/>
      <c r="D178" s="26"/>
      <c r="F178" s="55"/>
      <c r="G178" s="55"/>
      <c r="H178" s="55"/>
      <c r="I178" s="55"/>
      <c r="J178" s="55"/>
      <c r="K178" s="55"/>
      <c r="L178" s="55"/>
      <c r="M178" s="55"/>
      <c r="N178" s="62"/>
      <c r="O178" s="62"/>
      <c r="R178" s="55"/>
    </row>
    <row r="179" spans="1:18" s="56" customFormat="1">
      <c r="A179" s="55"/>
      <c r="B179" s="26"/>
      <c r="C179" s="26"/>
      <c r="D179" s="26"/>
      <c r="F179" s="55"/>
      <c r="G179" s="55"/>
      <c r="H179" s="55"/>
      <c r="I179" s="55"/>
      <c r="J179" s="55"/>
      <c r="K179" s="55"/>
      <c r="L179" s="55"/>
      <c r="M179" s="55"/>
      <c r="N179" s="62"/>
      <c r="O179" s="62"/>
      <c r="R179" s="55"/>
    </row>
    <row r="180" spans="1:18" s="56" customFormat="1">
      <c r="A180" s="55"/>
      <c r="B180" s="26"/>
      <c r="C180" s="26"/>
      <c r="D180" s="26"/>
      <c r="F180" s="55"/>
      <c r="G180" s="55"/>
      <c r="H180" s="55"/>
      <c r="I180" s="55"/>
      <c r="J180" s="55"/>
      <c r="K180" s="55"/>
      <c r="L180" s="55"/>
      <c r="M180" s="55"/>
      <c r="N180" s="62"/>
      <c r="O180" s="62"/>
      <c r="R180" s="55"/>
    </row>
    <row r="181" spans="1:18" s="56" customFormat="1">
      <c r="A181" s="55"/>
      <c r="B181" s="26"/>
      <c r="C181" s="26"/>
      <c r="D181" s="26"/>
      <c r="F181" s="55"/>
      <c r="G181" s="55"/>
      <c r="H181" s="55"/>
      <c r="I181" s="55"/>
      <c r="J181" s="55"/>
      <c r="K181" s="55"/>
      <c r="L181" s="55"/>
      <c r="M181" s="55"/>
      <c r="N181" s="62"/>
      <c r="O181" s="62"/>
      <c r="R181" s="55"/>
    </row>
    <row r="182" spans="1:18" s="56" customFormat="1">
      <c r="A182" s="55"/>
      <c r="B182" s="26"/>
      <c r="C182" s="26"/>
      <c r="D182" s="26"/>
      <c r="F182" s="55"/>
      <c r="G182" s="55"/>
      <c r="H182" s="55"/>
      <c r="I182" s="55"/>
      <c r="J182" s="55"/>
      <c r="K182" s="55"/>
      <c r="L182" s="55"/>
      <c r="M182" s="55"/>
      <c r="N182" s="62"/>
      <c r="O182" s="62"/>
      <c r="R182" s="55"/>
    </row>
    <row r="183" spans="1:18" s="56" customFormat="1">
      <c r="A183" s="55"/>
      <c r="B183" s="26"/>
      <c r="C183" s="26"/>
      <c r="D183" s="26"/>
      <c r="F183" s="55"/>
      <c r="G183" s="55"/>
      <c r="H183" s="55"/>
      <c r="I183" s="55"/>
      <c r="J183" s="55"/>
      <c r="K183" s="55"/>
      <c r="L183" s="55"/>
      <c r="M183" s="55"/>
      <c r="N183" s="62"/>
      <c r="O183" s="62"/>
      <c r="R183" s="55"/>
    </row>
    <row r="184" spans="1:18" s="56" customFormat="1">
      <c r="A184" s="55"/>
      <c r="B184" s="26"/>
      <c r="C184" s="26"/>
      <c r="D184" s="26"/>
      <c r="F184" s="55"/>
      <c r="G184" s="55"/>
      <c r="H184" s="55"/>
      <c r="I184" s="55"/>
      <c r="J184" s="55"/>
      <c r="K184" s="55"/>
      <c r="L184" s="55"/>
      <c r="M184" s="55"/>
      <c r="N184" s="62"/>
      <c r="O184" s="62"/>
      <c r="R184" s="55"/>
    </row>
    <row r="185" spans="1:18" s="56" customFormat="1">
      <c r="A185" s="55"/>
      <c r="B185" s="26"/>
      <c r="C185" s="26"/>
      <c r="D185" s="26"/>
      <c r="F185" s="55"/>
      <c r="G185" s="55"/>
      <c r="H185" s="55"/>
      <c r="I185" s="55"/>
      <c r="J185" s="55"/>
      <c r="K185" s="55"/>
      <c r="L185" s="55"/>
      <c r="M185" s="55"/>
      <c r="N185" s="62"/>
      <c r="O185" s="62"/>
      <c r="R185" s="55"/>
    </row>
    <row r="186" spans="1:18" s="56" customFormat="1">
      <c r="A186" s="55"/>
      <c r="B186" s="26"/>
      <c r="C186" s="26"/>
      <c r="D186" s="26"/>
      <c r="F186" s="55"/>
      <c r="G186" s="55"/>
      <c r="H186" s="55"/>
      <c r="I186" s="55"/>
      <c r="J186" s="55"/>
      <c r="K186" s="55"/>
      <c r="L186" s="55"/>
      <c r="M186" s="55"/>
      <c r="N186" s="62"/>
      <c r="O186" s="62"/>
      <c r="R186" s="55"/>
    </row>
    <row r="187" spans="1:18" s="56" customFormat="1">
      <c r="A187" s="55"/>
      <c r="B187" s="26"/>
      <c r="C187" s="26"/>
      <c r="D187" s="26"/>
      <c r="F187" s="55"/>
      <c r="G187" s="55"/>
      <c r="H187" s="55"/>
      <c r="I187" s="55"/>
      <c r="J187" s="55"/>
      <c r="K187" s="55"/>
      <c r="L187" s="55"/>
      <c r="M187" s="55"/>
      <c r="N187" s="62"/>
      <c r="O187" s="62"/>
      <c r="R187" s="55"/>
    </row>
    <row r="188" spans="1:18" s="56" customFormat="1">
      <c r="A188" s="55"/>
      <c r="B188" s="26"/>
      <c r="C188" s="26"/>
      <c r="D188" s="26"/>
      <c r="F188" s="55"/>
      <c r="G188" s="55"/>
      <c r="H188" s="55"/>
      <c r="I188" s="55"/>
      <c r="J188" s="55"/>
      <c r="K188" s="55"/>
      <c r="L188" s="55"/>
      <c r="M188" s="55"/>
      <c r="N188" s="62"/>
      <c r="O188" s="62"/>
      <c r="R188" s="55"/>
    </row>
    <row r="189" spans="1:18" s="56" customFormat="1">
      <c r="A189" s="55"/>
      <c r="B189" s="26"/>
      <c r="C189" s="26"/>
      <c r="D189" s="26"/>
      <c r="F189" s="55"/>
      <c r="G189" s="55"/>
      <c r="H189" s="55"/>
      <c r="I189" s="55"/>
      <c r="J189" s="55"/>
      <c r="K189" s="55"/>
      <c r="L189" s="55"/>
      <c r="M189" s="55"/>
      <c r="N189" s="62"/>
      <c r="O189" s="62"/>
      <c r="R189" s="55"/>
    </row>
    <row r="190" spans="1:18" s="56" customFormat="1">
      <c r="A190" s="55"/>
      <c r="B190" s="26"/>
      <c r="C190" s="26"/>
      <c r="D190" s="26"/>
      <c r="F190" s="55"/>
      <c r="G190" s="55"/>
      <c r="H190" s="55"/>
      <c r="I190" s="55"/>
      <c r="J190" s="55"/>
      <c r="K190" s="55"/>
      <c r="L190" s="55"/>
      <c r="M190" s="55"/>
      <c r="N190" s="62"/>
      <c r="O190" s="62"/>
      <c r="R190" s="55"/>
    </row>
    <row r="191" spans="1:18" s="56" customFormat="1">
      <c r="A191" s="55"/>
      <c r="B191" s="26"/>
      <c r="C191" s="26"/>
      <c r="D191" s="26"/>
      <c r="F191" s="55"/>
      <c r="G191" s="55"/>
      <c r="H191" s="55"/>
      <c r="I191" s="55"/>
      <c r="J191" s="55"/>
      <c r="K191" s="55"/>
      <c r="L191" s="55"/>
      <c r="M191" s="55"/>
      <c r="N191" s="62"/>
      <c r="O191" s="62"/>
      <c r="R191" s="55"/>
    </row>
    <row r="192" spans="1:18" s="56" customFormat="1">
      <c r="A192" s="55"/>
      <c r="B192" s="26"/>
      <c r="C192" s="26"/>
      <c r="D192" s="26"/>
      <c r="F192" s="55"/>
      <c r="G192" s="55"/>
      <c r="H192" s="55"/>
      <c r="I192" s="55"/>
      <c r="J192" s="55"/>
      <c r="K192" s="55"/>
      <c r="L192" s="55"/>
      <c r="M192" s="55"/>
      <c r="N192" s="62"/>
      <c r="O192" s="62"/>
      <c r="R192" s="55"/>
    </row>
    <row r="193" spans="1:18" s="56" customFormat="1">
      <c r="A193" s="55"/>
      <c r="B193" s="26"/>
      <c r="C193" s="26"/>
      <c r="D193" s="26"/>
      <c r="F193" s="55"/>
      <c r="G193" s="55"/>
      <c r="H193" s="55"/>
      <c r="I193" s="55"/>
      <c r="J193" s="55"/>
      <c r="K193" s="55"/>
      <c r="L193" s="55"/>
      <c r="M193" s="55"/>
      <c r="N193" s="62"/>
      <c r="O193" s="62"/>
      <c r="R193" s="55"/>
    </row>
    <row r="194" spans="1:18" s="56" customFormat="1">
      <c r="A194" s="55"/>
      <c r="B194" s="26"/>
      <c r="C194" s="26"/>
      <c r="D194" s="26"/>
      <c r="F194" s="55"/>
      <c r="G194" s="55"/>
      <c r="H194" s="55"/>
      <c r="I194" s="55"/>
      <c r="J194" s="55"/>
      <c r="K194" s="55"/>
      <c r="L194" s="55"/>
      <c r="M194" s="55"/>
      <c r="N194" s="62"/>
      <c r="O194" s="62"/>
      <c r="R194" s="55"/>
    </row>
    <row r="195" spans="1:18" s="56" customFormat="1">
      <c r="A195" s="55"/>
      <c r="B195" s="26"/>
      <c r="C195" s="26"/>
      <c r="D195" s="26"/>
      <c r="F195" s="55"/>
      <c r="G195" s="55"/>
      <c r="H195" s="55"/>
      <c r="I195" s="55"/>
      <c r="J195" s="55"/>
      <c r="K195" s="55"/>
      <c r="L195" s="55"/>
      <c r="M195" s="55"/>
      <c r="N195" s="62"/>
      <c r="O195" s="62"/>
      <c r="R195" s="55"/>
    </row>
    <row r="196" spans="1:18" s="56" customFormat="1">
      <c r="A196" s="55"/>
      <c r="B196" s="26"/>
      <c r="C196" s="26"/>
      <c r="D196" s="26"/>
      <c r="F196" s="55"/>
      <c r="G196" s="55"/>
      <c r="H196" s="55"/>
      <c r="I196" s="55"/>
      <c r="J196" s="55"/>
      <c r="K196" s="55"/>
      <c r="L196" s="55"/>
      <c r="M196" s="55"/>
      <c r="N196" s="62"/>
      <c r="O196" s="62"/>
      <c r="R196" s="55"/>
    </row>
    <row r="197" spans="1:18" s="56" customFormat="1">
      <c r="A197" s="55"/>
      <c r="B197" s="26"/>
      <c r="C197" s="26"/>
      <c r="D197" s="26"/>
      <c r="F197" s="55"/>
      <c r="G197" s="55"/>
      <c r="H197" s="55"/>
      <c r="I197" s="55"/>
      <c r="J197" s="55"/>
      <c r="K197" s="55"/>
      <c r="L197" s="55"/>
      <c r="M197" s="55"/>
      <c r="N197" s="62"/>
      <c r="O197" s="62"/>
      <c r="R197" s="55"/>
    </row>
    <row r="198" spans="1:18" s="56" customFormat="1">
      <c r="A198" s="55"/>
      <c r="B198" s="26"/>
      <c r="C198" s="26"/>
      <c r="D198" s="26"/>
      <c r="F198" s="55"/>
      <c r="G198" s="55"/>
      <c r="H198" s="55"/>
      <c r="I198" s="55"/>
      <c r="J198" s="55"/>
      <c r="K198" s="55"/>
      <c r="L198" s="55"/>
      <c r="M198" s="55"/>
      <c r="N198" s="62"/>
      <c r="O198" s="62"/>
      <c r="R198" s="55"/>
    </row>
    <row r="199" spans="1:18" s="56" customFormat="1">
      <c r="A199" s="55"/>
      <c r="B199" s="26"/>
      <c r="C199" s="26"/>
      <c r="D199" s="26"/>
      <c r="F199" s="55"/>
      <c r="G199" s="55"/>
      <c r="H199" s="55"/>
      <c r="I199" s="55"/>
      <c r="J199" s="55"/>
      <c r="K199" s="55"/>
      <c r="L199" s="55"/>
      <c r="M199" s="55"/>
      <c r="N199" s="62"/>
      <c r="O199" s="62"/>
      <c r="R199" s="55"/>
    </row>
    <row r="200" spans="1:18" s="56" customFormat="1">
      <c r="A200" s="55"/>
      <c r="B200" s="26"/>
      <c r="C200" s="26"/>
      <c r="D200" s="26"/>
      <c r="F200" s="55"/>
      <c r="G200" s="55"/>
      <c r="H200" s="55"/>
      <c r="I200" s="55"/>
      <c r="J200" s="55"/>
      <c r="K200" s="55"/>
      <c r="L200" s="55"/>
      <c r="M200" s="55"/>
      <c r="N200" s="62"/>
      <c r="O200" s="62"/>
      <c r="R200" s="55"/>
    </row>
    <row r="201" spans="1:18" s="56" customFormat="1">
      <c r="A201" s="55"/>
      <c r="B201" s="26"/>
      <c r="C201" s="26"/>
      <c r="D201" s="26"/>
      <c r="F201" s="55"/>
      <c r="G201" s="55"/>
      <c r="H201" s="55"/>
      <c r="I201" s="55"/>
      <c r="J201" s="55"/>
      <c r="K201" s="55"/>
      <c r="L201" s="55"/>
      <c r="M201" s="55"/>
      <c r="N201" s="62"/>
      <c r="O201" s="62"/>
      <c r="R201" s="55"/>
    </row>
    <row r="202" spans="1:18" s="56" customFormat="1">
      <c r="A202" s="55"/>
      <c r="B202" s="26"/>
      <c r="C202" s="26"/>
      <c r="D202" s="26"/>
      <c r="F202" s="55"/>
      <c r="G202" s="55"/>
      <c r="H202" s="55"/>
      <c r="I202" s="55"/>
      <c r="J202" s="55"/>
      <c r="K202" s="55"/>
      <c r="L202" s="55"/>
      <c r="M202" s="55"/>
      <c r="N202" s="62"/>
      <c r="O202" s="62"/>
      <c r="R202" s="55"/>
    </row>
    <row r="203" spans="1:18" s="56" customFormat="1">
      <c r="A203" s="55"/>
      <c r="B203" s="26"/>
      <c r="C203" s="26"/>
      <c r="D203" s="26"/>
      <c r="F203" s="55"/>
      <c r="G203" s="55"/>
      <c r="H203" s="55"/>
      <c r="I203" s="55"/>
      <c r="J203" s="55"/>
      <c r="K203" s="55"/>
      <c r="L203" s="55"/>
      <c r="M203" s="55"/>
      <c r="N203" s="62"/>
      <c r="O203" s="62"/>
      <c r="R203" s="55"/>
    </row>
    <row r="204" spans="1:18" s="56" customFormat="1">
      <c r="A204" s="55"/>
      <c r="B204" s="26"/>
      <c r="C204" s="26"/>
      <c r="D204" s="26"/>
      <c r="F204" s="55"/>
      <c r="G204" s="55"/>
      <c r="H204" s="55"/>
      <c r="I204" s="55"/>
      <c r="J204" s="55"/>
      <c r="K204" s="55"/>
      <c r="L204" s="55"/>
      <c r="M204" s="55"/>
      <c r="N204" s="62"/>
      <c r="O204" s="62"/>
      <c r="R204" s="55"/>
    </row>
    <row r="205" spans="1:18" s="56" customFormat="1">
      <c r="A205" s="55"/>
      <c r="B205" s="26"/>
      <c r="C205" s="26"/>
      <c r="D205" s="26"/>
      <c r="F205" s="55"/>
      <c r="G205" s="55"/>
      <c r="H205" s="55"/>
      <c r="I205" s="55"/>
      <c r="J205" s="55"/>
      <c r="K205" s="55"/>
      <c r="L205" s="55"/>
      <c r="M205" s="55"/>
      <c r="N205" s="62"/>
      <c r="O205" s="62"/>
      <c r="R205" s="55"/>
    </row>
    <row r="206" spans="1:18" s="56" customFormat="1">
      <c r="A206" s="55"/>
      <c r="B206" s="26"/>
      <c r="C206" s="26"/>
      <c r="D206" s="26"/>
      <c r="F206" s="55"/>
      <c r="G206" s="55"/>
      <c r="H206" s="55"/>
      <c r="I206" s="55"/>
      <c r="J206" s="55"/>
      <c r="K206" s="55"/>
      <c r="L206" s="55"/>
      <c r="M206" s="55"/>
      <c r="N206" s="62"/>
      <c r="O206" s="62"/>
      <c r="R206" s="55"/>
    </row>
    <row r="207" spans="1:18" s="56" customFormat="1">
      <c r="A207" s="55"/>
      <c r="B207" s="26"/>
      <c r="C207" s="26"/>
      <c r="D207" s="26"/>
      <c r="F207" s="55"/>
      <c r="G207" s="55"/>
      <c r="H207" s="55"/>
      <c r="I207" s="55"/>
      <c r="J207" s="55"/>
      <c r="K207" s="55"/>
      <c r="L207" s="55"/>
      <c r="M207" s="55"/>
      <c r="N207" s="62"/>
      <c r="O207" s="62"/>
      <c r="R207" s="55"/>
    </row>
    <row r="208" spans="1:18" s="56" customFormat="1">
      <c r="A208" s="55"/>
      <c r="B208" s="26"/>
      <c r="C208" s="26"/>
      <c r="D208" s="26"/>
      <c r="F208" s="55"/>
      <c r="G208" s="55"/>
      <c r="H208" s="55"/>
      <c r="I208" s="55"/>
      <c r="J208" s="55"/>
      <c r="K208" s="55"/>
      <c r="L208" s="55"/>
      <c r="M208" s="55"/>
      <c r="N208" s="62"/>
      <c r="O208" s="62"/>
      <c r="R208" s="55"/>
    </row>
    <row r="209" spans="1:18" s="56" customFormat="1">
      <c r="A209" s="55"/>
      <c r="B209" s="26"/>
      <c r="C209" s="26"/>
      <c r="D209" s="26"/>
      <c r="F209" s="55"/>
      <c r="G209" s="55"/>
      <c r="H209" s="55"/>
      <c r="I209" s="55"/>
      <c r="J209" s="55"/>
      <c r="K209" s="55"/>
      <c r="L209" s="55"/>
      <c r="M209" s="55"/>
      <c r="N209" s="62"/>
      <c r="O209" s="62"/>
      <c r="R209" s="55"/>
    </row>
    <row r="210" spans="1:18" s="56" customFormat="1">
      <c r="A210" s="55"/>
      <c r="B210" s="26"/>
      <c r="C210" s="26"/>
      <c r="D210" s="26"/>
      <c r="F210" s="55"/>
      <c r="G210" s="55"/>
      <c r="H210" s="55"/>
      <c r="I210" s="55"/>
      <c r="J210" s="55"/>
      <c r="K210" s="55"/>
      <c r="L210" s="55"/>
      <c r="M210" s="55"/>
      <c r="N210" s="62"/>
      <c r="O210" s="62"/>
      <c r="R210" s="55"/>
    </row>
    <row r="211" spans="1:18" s="56" customFormat="1">
      <c r="A211" s="55"/>
      <c r="B211" s="26"/>
      <c r="C211" s="26"/>
      <c r="D211" s="26"/>
      <c r="F211" s="55"/>
      <c r="G211" s="55"/>
      <c r="H211" s="55"/>
      <c r="I211" s="55"/>
      <c r="J211" s="55"/>
      <c r="K211" s="55"/>
      <c r="L211" s="55"/>
      <c r="M211" s="55"/>
      <c r="N211" s="62"/>
      <c r="O211" s="62"/>
      <c r="R211" s="55"/>
    </row>
    <row r="212" spans="1:18" s="56" customFormat="1">
      <c r="A212" s="55"/>
      <c r="B212" s="26"/>
      <c r="C212" s="26"/>
      <c r="D212" s="26"/>
      <c r="F212" s="55"/>
      <c r="G212" s="55"/>
      <c r="H212" s="55"/>
      <c r="I212" s="55"/>
      <c r="J212" s="55"/>
      <c r="K212" s="55"/>
      <c r="L212" s="55"/>
      <c r="M212" s="55"/>
      <c r="N212" s="62"/>
      <c r="O212" s="62"/>
      <c r="R212" s="55"/>
    </row>
    <row r="213" spans="1:18" s="56" customFormat="1">
      <c r="A213" s="55"/>
      <c r="B213" s="26"/>
      <c r="C213" s="26"/>
      <c r="D213" s="26"/>
      <c r="F213" s="55"/>
      <c r="G213" s="55"/>
      <c r="H213" s="55"/>
      <c r="I213" s="55"/>
      <c r="J213" s="55"/>
      <c r="K213" s="55"/>
      <c r="L213" s="55"/>
      <c r="M213" s="55"/>
      <c r="N213" s="62"/>
      <c r="O213" s="62"/>
      <c r="R213" s="55"/>
    </row>
    <row r="214" spans="1:18" s="56" customFormat="1">
      <c r="A214" s="55"/>
      <c r="B214" s="26"/>
      <c r="C214" s="26"/>
      <c r="D214" s="26"/>
      <c r="F214" s="55"/>
      <c r="G214" s="55"/>
      <c r="H214" s="55"/>
      <c r="I214" s="55"/>
      <c r="J214" s="55"/>
      <c r="K214" s="55"/>
      <c r="L214" s="55"/>
      <c r="M214" s="55"/>
      <c r="N214" s="62"/>
      <c r="O214" s="62"/>
      <c r="R214" s="55"/>
    </row>
    <row r="215" spans="1:18" s="56" customFormat="1">
      <c r="A215" s="55"/>
      <c r="B215" s="26"/>
      <c r="C215" s="26"/>
      <c r="D215" s="26"/>
      <c r="F215" s="55"/>
      <c r="G215" s="55"/>
      <c r="H215" s="55"/>
      <c r="I215" s="55"/>
      <c r="J215" s="55"/>
      <c r="K215" s="55"/>
      <c r="L215" s="55"/>
      <c r="M215" s="55"/>
      <c r="N215" s="62"/>
      <c r="O215" s="62"/>
      <c r="R215" s="55"/>
    </row>
    <row r="216" spans="1:18" s="56" customFormat="1">
      <c r="A216" s="55"/>
      <c r="B216" s="26"/>
      <c r="C216" s="26"/>
      <c r="D216" s="26"/>
      <c r="F216" s="55"/>
      <c r="G216" s="55"/>
      <c r="H216" s="55"/>
      <c r="I216" s="55"/>
      <c r="J216" s="55"/>
      <c r="K216" s="55"/>
      <c r="L216" s="55"/>
      <c r="M216" s="55"/>
      <c r="N216" s="62"/>
      <c r="O216" s="62"/>
      <c r="R216" s="55"/>
    </row>
    <row r="217" spans="1:18" s="56" customFormat="1">
      <c r="A217" s="55"/>
      <c r="B217" s="26"/>
      <c r="C217" s="26"/>
      <c r="D217" s="26"/>
      <c r="F217" s="55"/>
      <c r="G217" s="55"/>
      <c r="H217" s="55"/>
      <c r="I217" s="55"/>
      <c r="J217" s="55"/>
      <c r="K217" s="55"/>
      <c r="L217" s="55"/>
      <c r="M217" s="55"/>
      <c r="N217" s="62"/>
      <c r="O217" s="62"/>
      <c r="R217" s="55"/>
    </row>
    <row r="218" spans="1:18" s="56" customFormat="1">
      <c r="A218" s="55"/>
      <c r="B218" s="26"/>
      <c r="C218" s="26"/>
      <c r="D218" s="26"/>
      <c r="F218" s="55"/>
      <c r="G218" s="55"/>
      <c r="H218" s="55"/>
      <c r="I218" s="55"/>
      <c r="J218" s="55"/>
      <c r="K218" s="55"/>
      <c r="L218" s="55"/>
      <c r="M218" s="55"/>
      <c r="N218" s="62"/>
      <c r="O218" s="62"/>
      <c r="R218" s="55"/>
    </row>
    <row r="219" spans="1:18" s="56" customFormat="1">
      <c r="A219" s="55"/>
      <c r="B219" s="26"/>
      <c r="C219" s="26"/>
      <c r="D219" s="26"/>
      <c r="F219" s="55"/>
      <c r="G219" s="55"/>
      <c r="H219" s="55"/>
      <c r="I219" s="55"/>
      <c r="J219" s="55"/>
      <c r="K219" s="55"/>
      <c r="L219" s="55"/>
      <c r="M219" s="55"/>
      <c r="N219" s="62"/>
      <c r="O219" s="62"/>
      <c r="R219" s="55"/>
    </row>
    <row r="220" spans="1:18" s="56" customFormat="1">
      <c r="A220" s="55"/>
      <c r="B220" s="26"/>
      <c r="C220" s="26"/>
      <c r="D220" s="26"/>
      <c r="F220" s="55"/>
      <c r="G220" s="55"/>
      <c r="H220" s="55"/>
      <c r="I220" s="55"/>
      <c r="J220" s="55"/>
      <c r="K220" s="55"/>
      <c r="L220" s="55"/>
      <c r="M220" s="55"/>
      <c r="N220" s="62"/>
      <c r="O220" s="62"/>
      <c r="R220" s="55"/>
    </row>
    <row r="221" spans="1:18" s="56" customFormat="1">
      <c r="A221" s="55"/>
      <c r="B221" s="26"/>
      <c r="C221" s="26"/>
      <c r="D221" s="26"/>
      <c r="F221" s="55"/>
      <c r="G221" s="55"/>
      <c r="H221" s="55"/>
      <c r="I221" s="55"/>
      <c r="J221" s="55"/>
      <c r="K221" s="55"/>
      <c r="L221" s="55"/>
      <c r="M221" s="55"/>
      <c r="N221" s="62"/>
      <c r="O221" s="62"/>
      <c r="R221" s="55"/>
    </row>
    <row r="222" spans="1:18" s="56" customFormat="1">
      <c r="A222" s="55"/>
      <c r="B222" s="26"/>
      <c r="C222" s="26"/>
      <c r="D222" s="26"/>
      <c r="F222" s="55"/>
      <c r="G222" s="55"/>
      <c r="H222" s="55"/>
      <c r="I222" s="55"/>
      <c r="J222" s="55"/>
      <c r="K222" s="55"/>
      <c r="L222" s="55"/>
      <c r="M222" s="55"/>
      <c r="N222" s="62"/>
      <c r="O222" s="62"/>
      <c r="R222" s="55"/>
    </row>
    <row r="223" spans="1:18" s="56" customFormat="1">
      <c r="A223" s="55"/>
      <c r="B223" s="26"/>
      <c r="C223" s="26"/>
      <c r="D223" s="26"/>
      <c r="F223" s="55"/>
      <c r="G223" s="55"/>
      <c r="H223" s="55"/>
      <c r="I223" s="55"/>
      <c r="J223" s="55"/>
      <c r="K223" s="55"/>
      <c r="L223" s="55"/>
      <c r="M223" s="55"/>
      <c r="N223" s="62"/>
      <c r="O223" s="62"/>
      <c r="R223" s="55"/>
    </row>
    <row r="224" spans="1:18" s="56" customFormat="1">
      <c r="A224" s="55"/>
      <c r="B224" s="26"/>
      <c r="C224" s="26"/>
      <c r="D224" s="26"/>
      <c r="F224" s="55"/>
      <c r="G224" s="55"/>
      <c r="H224" s="55"/>
      <c r="I224" s="55"/>
      <c r="J224" s="55"/>
      <c r="K224" s="55"/>
      <c r="L224" s="55"/>
      <c r="M224" s="55"/>
      <c r="N224" s="62"/>
      <c r="O224" s="62"/>
      <c r="R224" s="55"/>
    </row>
    <row r="225" spans="1:18" s="56" customFormat="1">
      <c r="A225" s="55"/>
      <c r="B225" s="26"/>
      <c r="C225" s="26"/>
      <c r="D225" s="26"/>
      <c r="F225" s="55"/>
      <c r="G225" s="55"/>
      <c r="H225" s="55"/>
      <c r="I225" s="55"/>
      <c r="J225" s="55"/>
      <c r="K225" s="55"/>
      <c r="L225" s="55"/>
      <c r="M225" s="55"/>
      <c r="N225" s="62"/>
      <c r="O225" s="62"/>
      <c r="R225" s="55"/>
    </row>
    <row r="226" spans="1:18" s="56" customFormat="1">
      <c r="A226" s="55"/>
      <c r="B226" s="26"/>
      <c r="C226" s="26"/>
      <c r="D226" s="26"/>
      <c r="F226" s="55"/>
      <c r="G226" s="55"/>
      <c r="H226" s="55"/>
      <c r="I226" s="55"/>
      <c r="J226" s="55"/>
      <c r="K226" s="55"/>
      <c r="L226" s="55"/>
      <c r="M226" s="55"/>
      <c r="N226" s="62"/>
      <c r="O226" s="62"/>
      <c r="R226" s="55"/>
    </row>
    <row r="227" spans="1:18" s="56" customFormat="1">
      <c r="A227" s="55"/>
      <c r="B227" s="26"/>
      <c r="C227" s="26"/>
      <c r="D227" s="26"/>
      <c r="F227" s="55"/>
      <c r="G227" s="55"/>
      <c r="H227" s="55"/>
      <c r="I227" s="55"/>
      <c r="J227" s="55"/>
      <c r="K227" s="55"/>
      <c r="L227" s="55"/>
      <c r="M227" s="55"/>
      <c r="N227" s="62"/>
      <c r="O227" s="62"/>
      <c r="R227" s="55"/>
    </row>
    <row r="228" spans="1:18" s="56" customFormat="1">
      <c r="A228" s="55"/>
      <c r="B228" s="26"/>
      <c r="C228" s="26"/>
      <c r="D228" s="26"/>
      <c r="F228" s="55"/>
      <c r="G228" s="55"/>
      <c r="H228" s="55"/>
      <c r="I228" s="55"/>
      <c r="J228" s="55"/>
      <c r="K228" s="55"/>
      <c r="L228" s="55"/>
      <c r="M228" s="55"/>
      <c r="N228" s="62"/>
      <c r="O228" s="62"/>
      <c r="R228" s="55"/>
    </row>
    <row r="229" spans="1:18" s="56" customFormat="1">
      <c r="A229" s="55"/>
      <c r="B229" s="26"/>
      <c r="C229" s="26"/>
      <c r="D229" s="26"/>
      <c r="F229" s="55"/>
      <c r="G229" s="55"/>
      <c r="H229" s="55"/>
      <c r="I229" s="55"/>
      <c r="J229" s="55"/>
      <c r="K229" s="55"/>
      <c r="L229" s="55"/>
      <c r="M229" s="55"/>
      <c r="N229" s="62"/>
      <c r="O229" s="62"/>
      <c r="R229" s="55"/>
    </row>
    <row r="230" spans="1:18" s="56" customFormat="1">
      <c r="A230" s="55"/>
      <c r="B230" s="26"/>
      <c r="C230" s="26"/>
      <c r="D230" s="26"/>
      <c r="F230" s="55"/>
      <c r="G230" s="55"/>
      <c r="H230" s="55"/>
      <c r="I230" s="55"/>
      <c r="J230" s="55"/>
      <c r="K230" s="55"/>
      <c r="L230" s="55"/>
      <c r="M230" s="55"/>
      <c r="N230" s="62"/>
      <c r="O230" s="62"/>
      <c r="R230" s="55"/>
    </row>
    <row r="231" spans="1:18" s="56" customFormat="1">
      <c r="A231" s="55"/>
      <c r="B231" s="26"/>
      <c r="C231" s="26"/>
      <c r="D231" s="26"/>
      <c r="F231" s="55"/>
      <c r="G231" s="55"/>
      <c r="H231" s="55"/>
      <c r="I231" s="55"/>
      <c r="J231" s="55"/>
      <c r="K231" s="55"/>
      <c r="L231" s="55"/>
      <c r="M231" s="55"/>
      <c r="N231" s="62"/>
      <c r="O231" s="62"/>
      <c r="R231" s="55"/>
    </row>
    <row r="232" spans="1:18" s="56" customFormat="1">
      <c r="A232" s="55"/>
      <c r="B232" s="26"/>
      <c r="C232" s="26"/>
      <c r="D232" s="26"/>
      <c r="F232" s="55"/>
      <c r="G232" s="55"/>
      <c r="H232" s="55"/>
      <c r="I232" s="55"/>
      <c r="J232" s="55"/>
      <c r="K232" s="55"/>
      <c r="L232" s="55"/>
      <c r="M232" s="55"/>
      <c r="N232" s="62"/>
      <c r="O232" s="62"/>
      <c r="R232" s="55"/>
    </row>
    <row r="233" spans="1:18" s="56" customFormat="1">
      <c r="A233" s="55"/>
      <c r="B233" s="26"/>
      <c r="C233" s="26"/>
      <c r="D233" s="26"/>
      <c r="F233" s="55"/>
      <c r="G233" s="55"/>
      <c r="H233" s="55"/>
      <c r="I233" s="55"/>
      <c r="J233" s="55"/>
      <c r="K233" s="55"/>
      <c r="L233" s="55"/>
      <c r="M233" s="55"/>
      <c r="N233" s="62"/>
      <c r="O233" s="62"/>
      <c r="R233" s="55"/>
    </row>
    <row r="234" spans="1:18" s="56" customFormat="1">
      <c r="A234" s="55"/>
      <c r="B234" s="26"/>
      <c r="C234" s="26"/>
      <c r="D234" s="26"/>
      <c r="F234" s="55"/>
      <c r="G234" s="55"/>
      <c r="H234" s="55"/>
      <c r="I234" s="55"/>
      <c r="J234" s="55"/>
      <c r="K234" s="55"/>
      <c r="L234" s="55"/>
      <c r="M234" s="55"/>
      <c r="N234" s="62"/>
      <c r="O234" s="62"/>
      <c r="R234" s="55"/>
    </row>
    <row r="235" spans="1:18" s="56" customFormat="1">
      <c r="A235" s="55"/>
      <c r="B235" s="26"/>
      <c r="C235" s="26"/>
      <c r="D235" s="26"/>
      <c r="F235" s="55"/>
      <c r="G235" s="55"/>
      <c r="H235" s="55"/>
      <c r="I235" s="55"/>
      <c r="J235" s="55"/>
      <c r="K235" s="55"/>
      <c r="L235" s="55"/>
      <c r="M235" s="55"/>
      <c r="N235" s="62"/>
      <c r="O235" s="62"/>
      <c r="R235" s="55"/>
    </row>
    <row r="236" spans="1:18" s="56" customFormat="1">
      <c r="A236" s="55"/>
      <c r="B236" s="26"/>
      <c r="C236" s="26"/>
      <c r="D236" s="26"/>
      <c r="F236" s="55"/>
      <c r="G236" s="55"/>
      <c r="H236" s="55"/>
      <c r="I236" s="55"/>
      <c r="J236" s="55"/>
      <c r="K236" s="55"/>
      <c r="L236" s="55"/>
      <c r="M236" s="55"/>
      <c r="N236" s="62"/>
      <c r="O236" s="62"/>
      <c r="R236" s="55"/>
    </row>
    <row r="237" spans="1:18" s="56" customFormat="1">
      <c r="A237" s="55"/>
      <c r="B237" s="26"/>
      <c r="C237" s="26"/>
      <c r="D237" s="26"/>
      <c r="F237" s="55"/>
      <c r="G237" s="55"/>
      <c r="H237" s="55"/>
      <c r="I237" s="55"/>
      <c r="J237" s="55"/>
      <c r="K237" s="55"/>
      <c r="L237" s="55"/>
      <c r="M237" s="55"/>
      <c r="N237" s="62"/>
      <c r="O237" s="62"/>
      <c r="R237" s="55"/>
    </row>
    <row r="238" spans="1:18" s="56" customFormat="1">
      <c r="A238" s="55"/>
      <c r="B238" s="26"/>
      <c r="C238" s="26"/>
      <c r="D238" s="26"/>
      <c r="F238" s="55"/>
      <c r="G238" s="55"/>
      <c r="H238" s="55"/>
      <c r="I238" s="55"/>
      <c r="J238" s="55"/>
      <c r="K238" s="55"/>
      <c r="L238" s="55"/>
      <c r="M238" s="55"/>
      <c r="N238" s="62"/>
      <c r="O238" s="62"/>
      <c r="R238" s="55"/>
    </row>
    <row r="239" spans="1:18" s="56" customFormat="1">
      <c r="A239" s="55"/>
      <c r="B239" s="26"/>
      <c r="C239" s="26"/>
      <c r="D239" s="26"/>
      <c r="F239" s="55"/>
      <c r="G239" s="55"/>
      <c r="H239" s="55"/>
      <c r="I239" s="55"/>
      <c r="J239" s="55"/>
      <c r="K239" s="55"/>
      <c r="L239" s="55"/>
      <c r="M239" s="55"/>
      <c r="N239" s="62"/>
      <c r="O239" s="62"/>
      <c r="R239" s="55"/>
    </row>
    <row r="240" spans="1:18" s="56" customFormat="1">
      <c r="A240" s="55"/>
      <c r="B240" s="26"/>
      <c r="C240" s="26"/>
      <c r="D240" s="26"/>
      <c r="F240" s="55"/>
      <c r="G240" s="55"/>
      <c r="H240" s="55"/>
      <c r="I240" s="55"/>
      <c r="J240" s="55"/>
      <c r="K240" s="55"/>
      <c r="L240" s="55"/>
      <c r="M240" s="55"/>
      <c r="N240" s="62"/>
      <c r="O240" s="62"/>
      <c r="R240" s="55"/>
    </row>
    <row r="241" spans="1:18" s="56" customFormat="1">
      <c r="A241" s="55"/>
      <c r="B241" s="26"/>
      <c r="C241" s="26"/>
      <c r="D241" s="26"/>
      <c r="F241" s="55"/>
      <c r="G241" s="55"/>
      <c r="H241" s="55"/>
      <c r="I241" s="55"/>
      <c r="J241" s="55"/>
      <c r="K241" s="55"/>
      <c r="L241" s="55"/>
      <c r="M241" s="55"/>
      <c r="N241" s="62"/>
      <c r="O241" s="62"/>
      <c r="R241" s="55"/>
    </row>
    <row r="242" spans="1:18" s="56" customFormat="1">
      <c r="A242" s="55"/>
      <c r="B242" s="26"/>
      <c r="C242" s="26"/>
      <c r="D242" s="26"/>
      <c r="F242" s="55"/>
      <c r="G242" s="55"/>
      <c r="H242" s="55"/>
      <c r="I242" s="55"/>
      <c r="J242" s="55"/>
      <c r="K242" s="55"/>
      <c r="L242" s="55"/>
      <c r="M242" s="55"/>
      <c r="N242" s="62"/>
      <c r="O242" s="62"/>
      <c r="R242" s="55"/>
    </row>
    <row r="243" spans="1:18" s="56" customFormat="1">
      <c r="A243" s="55"/>
      <c r="B243" s="26"/>
      <c r="C243" s="26"/>
      <c r="D243" s="26"/>
      <c r="F243" s="55"/>
      <c r="G243" s="55"/>
      <c r="H243" s="55"/>
      <c r="I243" s="55"/>
      <c r="J243" s="55"/>
      <c r="K243" s="55"/>
      <c r="L243" s="55"/>
      <c r="M243" s="55"/>
      <c r="N243" s="62"/>
      <c r="O243" s="62"/>
      <c r="R243" s="55"/>
    </row>
    <row r="244" spans="1:18" s="56" customFormat="1">
      <c r="A244" s="55"/>
      <c r="B244" s="26"/>
      <c r="C244" s="26"/>
      <c r="D244" s="26"/>
      <c r="F244" s="55"/>
      <c r="G244" s="55"/>
      <c r="H244" s="55"/>
      <c r="I244" s="55"/>
      <c r="J244" s="55"/>
      <c r="K244" s="55"/>
      <c r="L244" s="55"/>
      <c r="M244" s="55"/>
      <c r="N244" s="62"/>
      <c r="O244" s="62"/>
      <c r="R244" s="55"/>
    </row>
    <row r="245" spans="1:18" s="56" customFormat="1">
      <c r="A245" s="55"/>
      <c r="B245" s="26"/>
      <c r="C245" s="26"/>
      <c r="D245" s="26"/>
      <c r="F245" s="55"/>
      <c r="G245" s="55"/>
      <c r="H245" s="55"/>
      <c r="I245" s="55"/>
      <c r="J245" s="55"/>
      <c r="K245" s="55"/>
      <c r="L245" s="55"/>
      <c r="M245" s="55"/>
      <c r="N245" s="62"/>
      <c r="O245" s="62"/>
      <c r="R245" s="55"/>
    </row>
    <row r="246" spans="1:18" s="56" customFormat="1">
      <c r="A246" s="55"/>
      <c r="B246" s="26"/>
      <c r="C246" s="26"/>
      <c r="D246" s="26"/>
      <c r="F246" s="55"/>
      <c r="G246" s="55"/>
      <c r="H246" s="55"/>
      <c r="I246" s="55"/>
      <c r="J246" s="55"/>
      <c r="K246" s="55"/>
      <c r="L246" s="55"/>
      <c r="M246" s="55"/>
      <c r="N246" s="62"/>
      <c r="O246" s="62"/>
      <c r="R246" s="55"/>
    </row>
    <row r="247" spans="1:18" s="56" customFormat="1">
      <c r="A247" s="55"/>
      <c r="B247" s="26"/>
      <c r="C247" s="26"/>
      <c r="D247" s="26"/>
      <c r="F247" s="55"/>
      <c r="G247" s="55"/>
      <c r="H247" s="55"/>
      <c r="I247" s="55"/>
      <c r="J247" s="55"/>
      <c r="K247" s="55"/>
      <c r="L247" s="55"/>
      <c r="M247" s="55"/>
      <c r="N247" s="62"/>
      <c r="O247" s="62"/>
      <c r="R247" s="55"/>
    </row>
    <row r="248" spans="1:18" s="56" customFormat="1">
      <c r="A248" s="55"/>
      <c r="B248" s="26"/>
      <c r="C248" s="26"/>
      <c r="D248" s="26"/>
      <c r="F248" s="55"/>
      <c r="G248" s="55"/>
      <c r="H248" s="55"/>
      <c r="I248" s="55"/>
      <c r="J248" s="55"/>
      <c r="K248" s="55"/>
      <c r="L248" s="55"/>
      <c r="M248" s="55"/>
      <c r="N248" s="62"/>
      <c r="O248" s="62"/>
      <c r="R248" s="55"/>
    </row>
    <row r="249" spans="1:18" s="56" customFormat="1">
      <c r="A249" s="55"/>
      <c r="B249" s="26"/>
      <c r="C249" s="26"/>
      <c r="D249" s="26"/>
      <c r="F249" s="55"/>
      <c r="G249" s="55"/>
      <c r="H249" s="55"/>
      <c r="I249" s="55"/>
      <c r="J249" s="55"/>
      <c r="K249" s="55"/>
      <c r="L249" s="55"/>
      <c r="M249" s="55"/>
      <c r="N249" s="62"/>
      <c r="O249" s="62"/>
      <c r="R249" s="55"/>
    </row>
    <row r="250" spans="1:18" s="56" customFormat="1">
      <c r="A250" s="55"/>
      <c r="B250" s="26"/>
      <c r="C250" s="26"/>
      <c r="D250" s="26"/>
      <c r="F250" s="55"/>
      <c r="G250" s="55"/>
      <c r="H250" s="55"/>
      <c r="I250" s="55"/>
      <c r="J250" s="55"/>
      <c r="K250" s="55"/>
      <c r="L250" s="55"/>
      <c r="M250" s="55"/>
      <c r="N250" s="62"/>
      <c r="O250" s="62"/>
      <c r="R250" s="55"/>
    </row>
    <row r="251" spans="1:18" s="56" customFormat="1">
      <c r="A251" s="55"/>
      <c r="B251" s="26"/>
      <c r="C251" s="26"/>
      <c r="D251" s="26"/>
      <c r="F251" s="55"/>
      <c r="G251" s="55"/>
      <c r="H251" s="55"/>
      <c r="I251" s="55"/>
      <c r="J251" s="55"/>
      <c r="K251" s="55"/>
      <c r="L251" s="55"/>
      <c r="M251" s="55"/>
      <c r="N251" s="62"/>
      <c r="O251" s="62"/>
      <c r="R251" s="55"/>
    </row>
    <row r="252" spans="1:18" s="56" customFormat="1">
      <c r="A252" s="55"/>
      <c r="B252" s="26"/>
      <c r="C252" s="26"/>
      <c r="D252" s="26"/>
      <c r="F252" s="55"/>
      <c r="G252" s="55"/>
      <c r="H252" s="55"/>
      <c r="I252" s="55"/>
      <c r="J252" s="55"/>
      <c r="K252" s="55"/>
      <c r="L252" s="55"/>
      <c r="M252" s="55"/>
      <c r="N252" s="62"/>
      <c r="O252" s="62"/>
      <c r="R252" s="55"/>
    </row>
    <row r="253" spans="1:18" s="56" customFormat="1">
      <c r="A253" s="55"/>
      <c r="B253" s="26"/>
      <c r="C253" s="26"/>
      <c r="D253" s="26"/>
      <c r="F253" s="55"/>
      <c r="G253" s="55"/>
      <c r="H253" s="55"/>
      <c r="I253" s="55"/>
      <c r="J253" s="55"/>
      <c r="K253" s="55"/>
      <c r="L253" s="55"/>
      <c r="M253" s="55"/>
      <c r="N253" s="62"/>
      <c r="O253" s="62"/>
      <c r="R253" s="55"/>
    </row>
    <row r="254" spans="1:18" s="56" customFormat="1">
      <c r="A254" s="55"/>
      <c r="B254" s="26"/>
      <c r="C254" s="26"/>
      <c r="D254" s="26"/>
      <c r="F254" s="55"/>
      <c r="G254" s="55"/>
      <c r="H254" s="55"/>
      <c r="I254" s="55"/>
      <c r="J254" s="55"/>
      <c r="K254" s="55"/>
      <c r="L254" s="55"/>
      <c r="M254" s="55"/>
      <c r="N254" s="62"/>
      <c r="O254" s="62"/>
      <c r="R254" s="55"/>
    </row>
    <row r="255" spans="1:18" s="56" customFormat="1">
      <c r="A255" s="55"/>
      <c r="B255" s="26"/>
      <c r="C255" s="26"/>
      <c r="D255" s="26"/>
      <c r="F255" s="55"/>
      <c r="G255" s="55"/>
      <c r="H255" s="55"/>
      <c r="I255" s="55"/>
      <c r="J255" s="55"/>
      <c r="K255" s="55"/>
      <c r="L255" s="55"/>
      <c r="M255" s="55"/>
      <c r="N255" s="62"/>
      <c r="O255" s="62"/>
      <c r="R255" s="55"/>
    </row>
    <row r="256" spans="1:18" s="56" customFormat="1">
      <c r="A256" s="55"/>
      <c r="B256" s="26"/>
      <c r="C256" s="26"/>
      <c r="D256" s="26"/>
      <c r="F256" s="55"/>
      <c r="G256" s="55"/>
      <c r="H256" s="55"/>
      <c r="I256" s="55"/>
      <c r="J256" s="55"/>
      <c r="K256" s="55"/>
      <c r="L256" s="55"/>
      <c r="M256" s="55"/>
      <c r="N256" s="62"/>
      <c r="O256" s="62"/>
      <c r="R256" s="55"/>
    </row>
    <row r="257" spans="1:18" s="56" customFormat="1">
      <c r="A257" s="55"/>
      <c r="B257" s="26"/>
      <c r="C257" s="26"/>
      <c r="D257" s="26"/>
      <c r="F257" s="55"/>
      <c r="G257" s="55"/>
      <c r="H257" s="55"/>
      <c r="I257" s="55"/>
      <c r="J257" s="55"/>
      <c r="K257" s="55"/>
      <c r="L257" s="55"/>
      <c r="M257" s="55"/>
      <c r="N257" s="62"/>
      <c r="O257" s="62"/>
      <c r="R257" s="55"/>
    </row>
    <row r="258" spans="1:18" s="56" customFormat="1">
      <c r="A258" s="55"/>
      <c r="B258" s="26"/>
      <c r="C258" s="26"/>
      <c r="D258" s="26"/>
      <c r="F258" s="55"/>
      <c r="G258" s="55"/>
      <c r="H258" s="55"/>
      <c r="I258" s="55"/>
      <c r="J258" s="55"/>
      <c r="K258" s="55"/>
      <c r="L258" s="55"/>
      <c r="M258" s="55"/>
      <c r="N258" s="62"/>
      <c r="O258" s="62"/>
      <c r="R258" s="55"/>
    </row>
    <row r="259" spans="1:18" s="56" customFormat="1">
      <c r="A259" s="55"/>
      <c r="B259" s="26"/>
      <c r="C259" s="26"/>
      <c r="D259" s="26"/>
      <c r="F259" s="55"/>
      <c r="G259" s="55"/>
      <c r="H259" s="55"/>
      <c r="I259" s="55"/>
      <c r="J259" s="55"/>
      <c r="K259" s="55"/>
      <c r="L259" s="55"/>
      <c r="M259" s="55"/>
      <c r="N259" s="62"/>
      <c r="O259" s="62"/>
      <c r="R259" s="55"/>
    </row>
    <row r="260" spans="1:18" s="56" customFormat="1">
      <c r="A260" s="55"/>
      <c r="B260" s="26"/>
      <c r="C260" s="26"/>
      <c r="D260" s="26"/>
      <c r="F260" s="55"/>
      <c r="G260" s="55"/>
      <c r="H260" s="55"/>
      <c r="I260" s="55"/>
      <c r="J260" s="55"/>
      <c r="K260" s="55"/>
      <c r="L260" s="55"/>
      <c r="M260" s="55"/>
      <c r="N260" s="62"/>
      <c r="O260" s="62"/>
      <c r="R260" s="55"/>
    </row>
    <row r="261" spans="1:18" s="56" customFormat="1">
      <c r="A261" s="55"/>
      <c r="B261" s="26"/>
      <c r="C261" s="26"/>
      <c r="D261" s="26"/>
      <c r="F261" s="55"/>
      <c r="G261" s="55"/>
      <c r="H261" s="55"/>
      <c r="I261" s="55"/>
      <c r="J261" s="55"/>
      <c r="K261" s="55"/>
      <c r="L261" s="55"/>
      <c r="M261" s="55"/>
      <c r="N261" s="62"/>
      <c r="O261" s="62"/>
      <c r="R261" s="55"/>
    </row>
    <row r="262" spans="1:18" s="56" customFormat="1">
      <c r="A262" s="55"/>
      <c r="B262" s="26"/>
      <c r="C262" s="26"/>
      <c r="D262" s="26"/>
      <c r="F262" s="55"/>
      <c r="G262" s="55"/>
      <c r="H262" s="55"/>
      <c r="I262" s="55"/>
      <c r="J262" s="55"/>
      <c r="K262" s="55"/>
      <c r="L262" s="55"/>
      <c r="M262" s="55"/>
      <c r="N262" s="62"/>
      <c r="O262" s="62"/>
      <c r="R262" s="55"/>
    </row>
    <row r="263" spans="1:18" s="56" customFormat="1">
      <c r="A263" s="55"/>
      <c r="B263" s="26"/>
      <c r="C263" s="26"/>
      <c r="D263" s="26"/>
      <c r="F263" s="55"/>
      <c r="G263" s="55"/>
      <c r="H263" s="55"/>
      <c r="I263" s="55"/>
      <c r="J263" s="55"/>
      <c r="K263" s="55"/>
      <c r="L263" s="55"/>
      <c r="M263" s="55"/>
      <c r="N263" s="62"/>
      <c r="O263" s="62"/>
      <c r="R263" s="55"/>
    </row>
    <row r="264" spans="1:18" s="56" customFormat="1">
      <c r="A264" s="55"/>
      <c r="B264" s="26"/>
      <c r="C264" s="26"/>
      <c r="D264" s="26"/>
      <c r="F264" s="55"/>
      <c r="G264" s="55"/>
      <c r="H264" s="55"/>
      <c r="I264" s="55"/>
      <c r="J264" s="55"/>
      <c r="K264" s="55"/>
      <c r="L264" s="55"/>
      <c r="M264" s="55"/>
      <c r="N264" s="62"/>
      <c r="O264" s="62"/>
      <c r="R264" s="55"/>
    </row>
  </sheetData>
  <conditionalFormatting sqref="B68">
    <cfRule type="cellIs" dxfId="4" priority="6" operator="equal">
      <formula>XBN68</formula>
    </cfRule>
  </conditionalFormatting>
  <pageMargins left="0.7" right="0.7" top="0.75" bottom="0.75" header="0.3" footer="0.3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Z263"/>
  <sheetViews>
    <sheetView zoomScaleNormal="100" workbookViewId="0">
      <pane xSplit="4" ySplit="2" topLeftCell="E3" activePane="bottomRight" state="frozen"/>
      <selection pane="bottomRight" activeCell="E3" sqref="E3"/>
      <selection pane="bottomLeft" activeCell="B29" sqref="B29"/>
      <selection pane="topRight" activeCell="B29" sqref="B29"/>
    </sheetView>
  </sheetViews>
  <sheetFormatPr defaultColWidth="9.140625" defaultRowHeight="12.75"/>
  <cols>
    <col min="1" max="1" width="12.28515625" style="55" bestFit="1" customWidth="1"/>
    <col min="2" max="2" width="60.7109375" style="26" customWidth="1"/>
    <col min="3" max="3" width="7.42578125" style="26" customWidth="1"/>
    <col min="4" max="4" width="8.7109375" style="26" customWidth="1"/>
    <col min="5" max="5" width="6" style="56" bestFit="1" customWidth="1"/>
    <col min="6" max="6" width="14.5703125" style="55" bestFit="1" customWidth="1"/>
    <col min="7" max="7" width="18.7109375" style="55" customWidth="1"/>
    <col min="8" max="8" width="15" style="55" bestFit="1" customWidth="1"/>
    <col min="9" max="9" width="2.7109375" style="55" customWidth="1"/>
    <col min="10" max="10" width="14.5703125" style="55" bestFit="1" customWidth="1"/>
    <col min="11" max="11" width="15.28515625" style="55" customWidth="1"/>
    <col min="12" max="12" width="16.5703125" style="55" bestFit="1" customWidth="1"/>
    <col min="13" max="14" width="14.5703125" style="55" customWidth="1"/>
    <col min="15" max="15" width="14.5703125" style="55" bestFit="1" customWidth="1"/>
    <col min="16" max="16" width="14.5703125" style="55" customWidth="1"/>
    <col min="17" max="17" width="14.140625" style="62" bestFit="1" customWidth="1"/>
    <col min="18" max="18" width="14.140625" style="62" customWidth="1"/>
    <col min="19" max="19" width="9.140625" style="55"/>
    <col min="20" max="20" width="11" style="55" bestFit="1" customWidth="1"/>
    <col min="21" max="21" width="14.5703125" style="55" customWidth="1"/>
    <col min="22" max="22" width="9.140625" style="55"/>
    <col min="23" max="23" width="11.7109375" style="55" bestFit="1" customWidth="1"/>
    <col min="24" max="24" width="11.5703125" style="55" bestFit="1" customWidth="1"/>
    <col min="25" max="26" width="11.7109375" style="55" bestFit="1" customWidth="1"/>
    <col min="27" max="16384" width="9.140625" style="55"/>
  </cols>
  <sheetData>
    <row r="1" spans="1:26" s="41" customFormat="1">
      <c r="B1" s="42"/>
      <c r="C1" s="42"/>
      <c r="D1" s="42"/>
      <c r="E1" s="43"/>
      <c r="G1" s="44" t="s">
        <v>186</v>
      </c>
      <c r="H1" s="45">
        <v>98866950.049999997</v>
      </c>
      <c r="K1" s="44" t="s">
        <v>187</v>
      </c>
      <c r="L1" s="45">
        <v>21167434.030000001</v>
      </c>
      <c r="Q1" s="47"/>
      <c r="R1" s="47"/>
    </row>
    <row r="2" spans="1:26" s="51" customFormat="1" ht="51">
      <c r="A2" s="5" t="s">
        <v>1</v>
      </c>
      <c r="B2" s="6" t="s">
        <v>2</v>
      </c>
      <c r="C2" s="6" t="s">
        <v>188</v>
      </c>
      <c r="D2" s="6" t="s">
        <v>3</v>
      </c>
      <c r="E2" s="48" t="s">
        <v>189</v>
      </c>
      <c r="F2" s="6" t="s">
        <v>190</v>
      </c>
      <c r="G2" s="6" t="s">
        <v>191</v>
      </c>
      <c r="H2" s="49" t="s">
        <v>192</v>
      </c>
      <c r="I2" s="50"/>
      <c r="J2" s="6" t="s">
        <v>193</v>
      </c>
      <c r="K2" s="6" t="s">
        <v>194</v>
      </c>
      <c r="L2" s="49" t="s">
        <v>195</v>
      </c>
      <c r="Q2" s="52"/>
      <c r="R2" s="52"/>
      <c r="W2" s="51" t="s">
        <v>196</v>
      </c>
      <c r="X2" s="51" t="s">
        <v>197</v>
      </c>
      <c r="Y2" s="51" t="s">
        <v>198</v>
      </c>
      <c r="Z2" s="51" t="s">
        <v>199</v>
      </c>
    </row>
    <row r="3" spans="1:26">
      <c r="A3" s="53"/>
      <c r="C3" s="54"/>
      <c r="E3" s="58"/>
      <c r="F3" s="33"/>
      <c r="G3" s="60"/>
      <c r="H3" s="33"/>
      <c r="I3" s="33"/>
      <c r="J3" s="33"/>
      <c r="K3" s="60"/>
      <c r="L3" s="61"/>
    </row>
    <row r="4" spans="1:26" s="67" customFormat="1">
      <c r="A4" s="63"/>
      <c r="B4" s="64" t="s">
        <v>200</v>
      </c>
      <c r="C4" s="65"/>
      <c r="D4" s="66"/>
      <c r="E4" s="68"/>
      <c r="F4" s="69"/>
      <c r="G4" s="70"/>
      <c r="H4" s="69"/>
      <c r="I4" s="69"/>
      <c r="J4" s="69"/>
      <c r="K4" s="70"/>
      <c r="L4" s="71"/>
      <c r="Q4" s="72"/>
      <c r="R4" s="72"/>
    </row>
    <row r="5" spans="1:26">
      <c r="A5" s="88" t="s">
        <v>32</v>
      </c>
      <c r="B5" s="89" t="s">
        <v>33</v>
      </c>
      <c r="C5" s="54" t="s">
        <v>201</v>
      </c>
      <c r="D5" s="26">
        <v>1</v>
      </c>
      <c r="E5" s="58">
        <v>1</v>
      </c>
      <c r="F5" s="33">
        <v>7616152.4694999997</v>
      </c>
      <c r="G5" s="60">
        <f t="shared" ref="G5:G36" si="0">IF($E5=1,F5/$F$59,0)</f>
        <v>2.1176356557605334E-2</v>
      </c>
      <c r="H5" s="33">
        <f t="shared" ref="H5:H36" si="1">IF($E5=1,ROUND(G5*($H$62+$H$63),2),0)</f>
        <v>1804640.42</v>
      </c>
      <c r="I5" s="33"/>
      <c r="J5" s="33">
        <v>5726786.0100000091</v>
      </c>
      <c r="K5" s="60">
        <f t="shared" ref="K5:K36" si="2">IF($E5=1,J5/$J$59,0)</f>
        <v>2.1105998274287892E-2</v>
      </c>
      <c r="L5" s="61">
        <f t="shared" ref="L5:L36" si="3">IF($E5=1,ROUND(K5*($L$62+$L$63),2),0)</f>
        <v>354558.55</v>
      </c>
      <c r="M5" s="62"/>
      <c r="N5" s="62"/>
      <c r="O5" s="62"/>
      <c r="P5" s="62"/>
      <c r="U5" s="62"/>
      <c r="W5" s="55" t="str">
        <f>VLOOKUP(A5,'[5]DRG UPL SFY20 Combined'!A:A,1,FALSE)</f>
        <v>200439230A</v>
      </c>
      <c r="X5" s="73"/>
      <c r="Y5" s="55" t="str">
        <f>VLOOKUP(A5,'[5]SHOPP UPL SFY2020 Combined OUT'!A:A,1,FALSE)</f>
        <v>200439230A</v>
      </c>
      <c r="Z5" s="55" t="str">
        <f>VLOOKUP(A5,'[5]Cost UPL SFY20 Combine'!B:B,1,FALSE)</f>
        <v>200439230A</v>
      </c>
    </row>
    <row r="6" spans="1:26">
      <c r="A6" s="90" t="s">
        <v>34</v>
      </c>
      <c r="B6" s="89" t="s">
        <v>35</v>
      </c>
      <c r="C6" s="54" t="s">
        <v>201</v>
      </c>
      <c r="D6" s="26">
        <v>1</v>
      </c>
      <c r="E6" s="58">
        <v>1</v>
      </c>
      <c r="F6" s="33">
        <v>6081094.2868749984</v>
      </c>
      <c r="G6" s="60">
        <f t="shared" si="0"/>
        <v>1.6908198909486354E-2</v>
      </c>
      <c r="H6" s="33">
        <f t="shared" si="1"/>
        <v>1440909.77</v>
      </c>
      <c r="I6" s="33"/>
      <c r="J6" s="33">
        <v>6975554.6400000257</v>
      </c>
      <c r="K6" s="60">
        <f t="shared" si="2"/>
        <v>2.5708319454744426E-2</v>
      </c>
      <c r="L6" s="61">
        <f t="shared" si="3"/>
        <v>431872.7</v>
      </c>
      <c r="M6" s="62"/>
      <c r="N6" s="62"/>
      <c r="O6" s="62"/>
      <c r="P6" s="62"/>
      <c r="U6" s="62"/>
      <c r="W6" s="55" t="str">
        <f>VLOOKUP(A6,'[5]DRG UPL SFY20 Combined'!A:A,1,FALSE)</f>
        <v>100696610B</v>
      </c>
      <c r="X6" s="73"/>
      <c r="Y6" s="55" t="str">
        <f>VLOOKUP(A6,'[5]SHOPP UPL SFY2020 Combined OUT'!A:A,1,FALSE)</f>
        <v>100696610B</v>
      </c>
      <c r="Z6" s="55" t="str">
        <f>VLOOKUP(A6,'[5]Cost UPL SFY20 Combine'!B:B,1,FALSE)</f>
        <v>100696610B</v>
      </c>
    </row>
    <row r="7" spans="1:26">
      <c r="A7" s="90" t="s">
        <v>36</v>
      </c>
      <c r="B7" s="89" t="s">
        <v>37</v>
      </c>
      <c r="C7" s="54" t="s">
        <v>201</v>
      </c>
      <c r="D7" s="26">
        <v>1</v>
      </c>
      <c r="E7" s="58">
        <v>1</v>
      </c>
      <c r="F7" s="33">
        <v>409082.76425000001</v>
      </c>
      <c r="G7" s="60">
        <f t="shared" si="0"/>
        <v>1.1374355374344971E-3</v>
      </c>
      <c r="H7" s="33">
        <f t="shared" si="1"/>
        <v>96931.79</v>
      </c>
      <c r="I7" s="33"/>
      <c r="J7" s="33">
        <v>2308632.2299999897</v>
      </c>
      <c r="K7" s="60">
        <f t="shared" si="2"/>
        <v>8.5084352335255339E-3</v>
      </c>
      <c r="L7" s="61">
        <f t="shared" si="3"/>
        <v>142932.75</v>
      </c>
      <c r="M7" s="62"/>
      <c r="N7" s="62"/>
      <c r="O7" s="62"/>
      <c r="P7" s="62"/>
      <c r="U7" s="62"/>
      <c r="W7" s="55" t="str">
        <f>VLOOKUP(A7,'[5]DRG UPL SFY20 Combined'!A:A,1,FALSE)</f>
        <v>200102450A</v>
      </c>
      <c r="X7" s="73"/>
      <c r="Y7" s="55" t="str">
        <f>VLOOKUP(A7,'[5]SHOPP UPL SFY2020 Combined OUT'!A:A,1,FALSE)</f>
        <v>200102450A</v>
      </c>
      <c r="Z7" s="55" t="str">
        <f>VLOOKUP(A7,'[5]Cost UPL SFY20 Combine'!B:B,1,FALSE)</f>
        <v>200102450A</v>
      </c>
    </row>
    <row r="8" spans="1:26">
      <c r="A8" s="22" t="s">
        <v>38</v>
      </c>
      <c r="B8" s="89" t="s">
        <v>39</v>
      </c>
      <c r="C8" s="54" t="s">
        <v>201</v>
      </c>
      <c r="D8" s="26">
        <v>1</v>
      </c>
      <c r="E8" s="58">
        <v>1</v>
      </c>
      <c r="F8" s="33">
        <v>1118925.7068749999</v>
      </c>
      <c r="G8" s="60">
        <f t="shared" si="0"/>
        <v>3.1111207168113783E-3</v>
      </c>
      <c r="H8" s="33">
        <f t="shared" si="1"/>
        <v>265128.43</v>
      </c>
      <c r="I8" s="33"/>
      <c r="J8" s="33">
        <v>2595552.0146605554</v>
      </c>
      <c r="K8" s="60">
        <f t="shared" si="2"/>
        <v>9.5658745143595916E-3</v>
      </c>
      <c r="L8" s="61">
        <f t="shared" si="3"/>
        <v>160696.62</v>
      </c>
      <c r="M8" s="62"/>
      <c r="N8" s="62"/>
      <c r="O8" s="62"/>
      <c r="P8" s="62"/>
      <c r="U8" s="62"/>
      <c r="W8" s="55" t="str">
        <f>VLOOKUP(A8,'[5]DRG UPL SFY20 Combined'!A:A,1,FALSE)</f>
        <v>200573000A</v>
      </c>
      <c r="X8" s="73"/>
      <c r="Y8" s="55" t="str">
        <f>VLOOKUP(A8,'[5]SHOPP UPL SFY2020 Combined OUT'!A:A,1,FALSE)</f>
        <v>200573000A</v>
      </c>
      <c r="Z8" s="55" t="str">
        <f>VLOOKUP(A8,'[5]Cost UPL SFY20 Combine'!B:B,1,FALSE)</f>
        <v>200573000A</v>
      </c>
    </row>
    <row r="9" spans="1:26">
      <c r="A9" s="91" t="s">
        <v>40</v>
      </c>
      <c r="B9" s="89" t="s">
        <v>41</v>
      </c>
      <c r="C9" s="54" t="s">
        <v>202</v>
      </c>
      <c r="D9" s="26">
        <v>1</v>
      </c>
      <c r="E9" s="58">
        <v>1</v>
      </c>
      <c r="F9" s="33">
        <v>0</v>
      </c>
      <c r="G9" s="60">
        <f t="shared" si="0"/>
        <v>0</v>
      </c>
      <c r="H9" s="33">
        <f t="shared" si="1"/>
        <v>0</v>
      </c>
      <c r="I9" s="33"/>
      <c r="J9" s="33">
        <v>0</v>
      </c>
      <c r="K9" s="60">
        <f t="shared" si="2"/>
        <v>0</v>
      </c>
      <c r="L9" s="61">
        <f t="shared" si="3"/>
        <v>0</v>
      </c>
      <c r="M9" s="62"/>
      <c r="N9" s="62"/>
      <c r="O9" s="62"/>
      <c r="P9" s="62"/>
      <c r="U9" s="62"/>
      <c r="W9" s="73"/>
      <c r="X9" s="73"/>
      <c r="Y9" s="73"/>
      <c r="Z9" s="73"/>
    </row>
    <row r="10" spans="1:26">
      <c r="A10" s="92" t="s">
        <v>42</v>
      </c>
      <c r="B10" s="89" t="s">
        <v>43</v>
      </c>
      <c r="C10" s="54" t="s">
        <v>202</v>
      </c>
      <c r="D10" s="26">
        <v>1</v>
      </c>
      <c r="E10" s="58">
        <v>1</v>
      </c>
      <c r="F10" s="33">
        <v>6692840.5300000003</v>
      </c>
      <c r="G10" s="60">
        <f t="shared" si="0"/>
        <v>1.8609130793277938E-2</v>
      </c>
      <c r="H10" s="33">
        <f t="shared" si="1"/>
        <v>1585862.49</v>
      </c>
      <c r="I10" s="33"/>
      <c r="J10" s="33">
        <v>0</v>
      </c>
      <c r="K10" s="60">
        <f t="shared" si="2"/>
        <v>0</v>
      </c>
      <c r="L10" s="61">
        <f t="shared" si="3"/>
        <v>0</v>
      </c>
      <c r="M10" s="62"/>
      <c r="N10" s="62"/>
      <c r="O10" s="62"/>
      <c r="P10" s="62"/>
      <c r="U10" s="62"/>
      <c r="W10" s="73"/>
      <c r="X10" s="55" t="str">
        <f>VLOOKUP(A10,'[5]SHOPP UPL SFY2020 Combined INP'!A:A,1,FALSE)</f>
        <v>200085660H</v>
      </c>
      <c r="Y10" s="73"/>
      <c r="Z10" s="55" t="str">
        <f>VLOOKUP(A10,'[5]Cost UPL SFY20 Combine'!B:B,1,FALSE)</f>
        <v>200085660H</v>
      </c>
    </row>
    <row r="11" spans="1:26">
      <c r="A11" s="88" t="s">
        <v>44</v>
      </c>
      <c r="B11" s="89" t="s">
        <v>45</v>
      </c>
      <c r="C11" s="54" t="s">
        <v>201</v>
      </c>
      <c r="D11" s="26">
        <v>1</v>
      </c>
      <c r="E11" s="58">
        <v>1</v>
      </c>
      <c r="F11" s="33">
        <v>727630.75462500006</v>
      </c>
      <c r="G11" s="60">
        <f t="shared" si="0"/>
        <v>2.0231433606304901E-3</v>
      </c>
      <c r="H11" s="33">
        <f t="shared" si="1"/>
        <v>172411.45</v>
      </c>
      <c r="I11" s="33"/>
      <c r="J11" s="33">
        <v>1390486.6100000003</v>
      </c>
      <c r="K11" s="60">
        <f t="shared" si="2"/>
        <v>5.1246210247482913E-3</v>
      </c>
      <c r="L11" s="61">
        <f t="shared" si="3"/>
        <v>86088.24</v>
      </c>
      <c r="M11" s="62"/>
      <c r="N11" s="62"/>
      <c r="O11" s="62"/>
      <c r="P11" s="62"/>
      <c r="U11" s="62"/>
      <c r="W11" s="55" t="str">
        <f>VLOOKUP(A11,'[5]DRG UPL SFY20 Combined'!A:A,1,FALSE)</f>
        <v>100700010G</v>
      </c>
      <c r="X11" s="73"/>
      <c r="Y11" s="55" t="str">
        <f>VLOOKUP(A11,'[5]SHOPP UPL SFY2020 Combined OUT'!A:A,1,FALSE)</f>
        <v>100700010G</v>
      </c>
      <c r="Z11" s="55" t="str">
        <f>VLOOKUP(A11,'[5]Cost UPL SFY20 Combine'!B:B,1,FALSE)</f>
        <v>100700010G</v>
      </c>
    </row>
    <row r="12" spans="1:26">
      <c r="A12" s="88" t="s">
        <v>46</v>
      </c>
      <c r="B12" s="89" t="s">
        <v>47</v>
      </c>
      <c r="C12" s="54" t="s">
        <v>201</v>
      </c>
      <c r="D12" s="26">
        <v>1</v>
      </c>
      <c r="E12" s="58">
        <v>1</v>
      </c>
      <c r="F12" s="33">
        <v>2863621.91475</v>
      </c>
      <c r="G12" s="60">
        <f t="shared" si="0"/>
        <v>7.9621671120378174E-3</v>
      </c>
      <c r="H12" s="33">
        <f t="shared" si="1"/>
        <v>678532.62</v>
      </c>
      <c r="I12" s="33"/>
      <c r="J12" s="33">
        <v>6366406.5309158973</v>
      </c>
      <c r="K12" s="60">
        <f t="shared" si="2"/>
        <v>2.3463311711017797E-2</v>
      </c>
      <c r="L12" s="61">
        <f t="shared" si="3"/>
        <v>394158.93</v>
      </c>
      <c r="M12" s="62"/>
      <c r="N12" s="62"/>
      <c r="O12" s="62"/>
      <c r="P12" s="62"/>
      <c r="U12" s="62"/>
      <c r="W12" s="55" t="str">
        <f>VLOOKUP(A12,'[5]DRG UPL SFY20 Combined'!A:A,1,FALSE)</f>
        <v>100700120A</v>
      </c>
      <c r="X12" s="73"/>
      <c r="Y12" s="55" t="str">
        <f>VLOOKUP(A12,'[5]SHOPP UPL SFY2020 Combined OUT'!A:A,1,FALSE)</f>
        <v>100700120A</v>
      </c>
      <c r="Z12" s="55" t="str">
        <f>VLOOKUP(A12,'[5]Cost UPL SFY20 Combine'!B:B,1,FALSE)</f>
        <v>100700120A</v>
      </c>
    </row>
    <row r="13" spans="1:26">
      <c r="A13" s="90" t="s">
        <v>48</v>
      </c>
      <c r="B13" s="89" t="s">
        <v>49</v>
      </c>
      <c r="C13" s="54" t="s">
        <v>201</v>
      </c>
      <c r="D13" s="26">
        <v>1</v>
      </c>
      <c r="E13" s="58">
        <v>1</v>
      </c>
      <c r="F13" s="33">
        <v>1387409.49875</v>
      </c>
      <c r="G13" s="60">
        <f t="shared" si="0"/>
        <v>3.8576273721667373E-3</v>
      </c>
      <c r="H13" s="33">
        <f t="shared" si="1"/>
        <v>328745.42</v>
      </c>
      <c r="I13" s="33"/>
      <c r="J13" s="33">
        <v>3166525.0700000105</v>
      </c>
      <c r="K13" s="60">
        <f t="shared" si="2"/>
        <v>1.1670188574570025E-2</v>
      </c>
      <c r="L13" s="61">
        <f t="shared" si="3"/>
        <v>196046.88</v>
      </c>
      <c r="M13" s="62"/>
      <c r="N13" s="62"/>
      <c r="O13" s="62"/>
      <c r="P13" s="62"/>
      <c r="U13" s="62"/>
      <c r="W13" s="55" t="str">
        <f>VLOOKUP(A13,'[5]DRG UPL SFY20 Combined'!A:A,1,FALSE)</f>
        <v>100699410A</v>
      </c>
      <c r="X13" s="73"/>
      <c r="Y13" s="55" t="str">
        <f>VLOOKUP(A13,'[5]SHOPP UPL SFY2020 Combined OUT'!A:A,1,FALSE)</f>
        <v>100699410A</v>
      </c>
      <c r="Z13" s="55" t="str">
        <f>VLOOKUP(A13,'[5]Cost UPL SFY20 Combine'!B:B,1,FALSE)</f>
        <v>100699410A</v>
      </c>
    </row>
    <row r="14" spans="1:26">
      <c r="A14" s="90" t="s">
        <v>50</v>
      </c>
      <c r="B14" s="89" t="s">
        <v>51</v>
      </c>
      <c r="C14" s="54" t="s">
        <v>201</v>
      </c>
      <c r="D14" s="26">
        <v>1</v>
      </c>
      <c r="E14" s="58">
        <v>1</v>
      </c>
      <c r="F14" s="33">
        <v>231905.442625</v>
      </c>
      <c r="G14" s="60">
        <f t="shared" si="0"/>
        <v>6.4480226207954154E-4</v>
      </c>
      <c r="H14" s="33">
        <f t="shared" si="1"/>
        <v>54949.78</v>
      </c>
      <c r="I14" s="33"/>
      <c r="J14" s="33">
        <v>1345936.05</v>
      </c>
      <c r="K14" s="60">
        <f t="shared" si="2"/>
        <v>4.9604304926004761E-3</v>
      </c>
      <c r="L14" s="61">
        <f t="shared" si="3"/>
        <v>83330.009999999995</v>
      </c>
      <c r="M14" s="62"/>
      <c r="N14" s="62"/>
      <c r="O14" s="62"/>
      <c r="P14" s="62"/>
      <c r="U14" s="62"/>
      <c r="W14" s="55" t="str">
        <f>VLOOKUP(A14,'[5]DRG UPL SFY20 Combined'!A:A,1,FALSE)</f>
        <v>200045700C</v>
      </c>
      <c r="X14" s="73"/>
      <c r="Y14" s="55" t="str">
        <f>VLOOKUP(A14,'[5]SHOPP UPL SFY2020 Combined OUT'!A:A,1,FALSE)</f>
        <v>200045700C</v>
      </c>
      <c r="Z14" s="55" t="str">
        <f>VLOOKUP(A14,'[5]Cost UPL SFY20 Combine'!B:B,1,FALSE)</f>
        <v>200045700C</v>
      </c>
    </row>
    <row r="15" spans="1:26">
      <c r="A15" s="88" t="s">
        <v>52</v>
      </c>
      <c r="B15" s="89" t="s">
        <v>53</v>
      </c>
      <c r="C15" s="54" t="s">
        <v>201</v>
      </c>
      <c r="D15" s="26">
        <v>1</v>
      </c>
      <c r="E15" s="58">
        <v>1</v>
      </c>
      <c r="F15" s="33">
        <v>2254237.6197499996</v>
      </c>
      <c r="G15" s="60">
        <f t="shared" si="0"/>
        <v>6.2678025147949075E-3</v>
      </c>
      <c r="H15" s="33">
        <f t="shared" si="1"/>
        <v>534139.56000000006</v>
      </c>
      <c r="I15" s="33"/>
      <c r="J15" s="33">
        <v>3760421.5500000198</v>
      </c>
      <c r="K15" s="60">
        <f t="shared" si="2"/>
        <v>1.385898662990121E-2</v>
      </c>
      <c r="L15" s="61">
        <f t="shared" si="3"/>
        <v>232816.38</v>
      </c>
      <c r="M15" s="62"/>
      <c r="N15" s="62"/>
      <c r="O15" s="62"/>
      <c r="P15" s="62"/>
      <c r="U15" s="62"/>
      <c r="W15" s="55" t="str">
        <f>VLOOKUP(A15,'[5]DRG UPL SFY20 Combined'!A:A,1,FALSE)</f>
        <v>200435950A</v>
      </c>
      <c r="X15" s="73"/>
      <c r="Y15" s="55" t="str">
        <f>VLOOKUP(A15,'[5]SHOPP UPL SFY2020 Combined OUT'!A:A,1,FALSE)</f>
        <v>200435950A</v>
      </c>
      <c r="Z15" s="55" t="str">
        <f>VLOOKUP(A15,'[5]Cost UPL SFY20 Combine'!B:B,1,FALSE)</f>
        <v>200435950A</v>
      </c>
    </row>
    <row r="16" spans="1:26">
      <c r="A16" s="90" t="s">
        <v>54</v>
      </c>
      <c r="B16" s="89" t="s">
        <v>55</v>
      </c>
      <c r="C16" s="54" t="s">
        <v>201</v>
      </c>
      <c r="D16" s="26">
        <v>1</v>
      </c>
      <c r="E16" s="58">
        <v>1</v>
      </c>
      <c r="F16" s="33">
        <v>201398.23962500002</v>
      </c>
      <c r="G16" s="60">
        <f t="shared" si="0"/>
        <v>5.5997840766087352E-4</v>
      </c>
      <c r="H16" s="33">
        <f t="shared" si="1"/>
        <v>47721.13</v>
      </c>
      <c r="I16" s="33"/>
      <c r="J16" s="33">
        <v>2122189.5699999798</v>
      </c>
      <c r="K16" s="60">
        <f t="shared" si="2"/>
        <v>7.8213031400017792E-3</v>
      </c>
      <c r="L16" s="61">
        <f t="shared" si="3"/>
        <v>131389.66</v>
      </c>
      <c r="M16" s="62"/>
      <c r="N16" s="62"/>
      <c r="O16" s="62"/>
      <c r="P16" s="62"/>
      <c r="U16" s="62"/>
      <c r="W16" s="55" t="str">
        <f>VLOOKUP(A16,'[5]DRG UPL SFY20 Combined'!A:A,1,FALSE)</f>
        <v>200044190A</v>
      </c>
      <c r="X16" s="73"/>
      <c r="Y16" s="55" t="str">
        <f>VLOOKUP(A16,'[5]SHOPP UPL SFY2020 Combined OUT'!A:A,1,FALSE)</f>
        <v>200044190A</v>
      </c>
      <c r="Z16" s="55" t="str">
        <f>VLOOKUP(A16,'[5]Cost UPL SFY20 Combine'!B:B,1,FALSE)</f>
        <v>200044190A</v>
      </c>
    </row>
    <row r="17" spans="1:26">
      <c r="A17" s="90" t="s">
        <v>56</v>
      </c>
      <c r="B17" s="93" t="s">
        <v>57</v>
      </c>
      <c r="C17" s="54" t="s">
        <v>201</v>
      </c>
      <c r="D17" s="74">
        <v>1</v>
      </c>
      <c r="E17" s="58">
        <v>1</v>
      </c>
      <c r="F17" s="33">
        <v>35810126.780250005</v>
      </c>
      <c r="G17" s="60">
        <f t="shared" si="0"/>
        <v>9.9568386545366747E-2</v>
      </c>
      <c r="H17" s="33">
        <f t="shared" si="1"/>
        <v>8485177.0600000005</v>
      </c>
      <c r="I17" s="33"/>
      <c r="J17" s="33">
        <v>13064842.760000112</v>
      </c>
      <c r="K17" s="60">
        <f t="shared" si="2"/>
        <v>4.8150314725380242E-2</v>
      </c>
      <c r="L17" s="61">
        <f t="shared" si="3"/>
        <v>808874.59</v>
      </c>
      <c r="M17" s="62"/>
      <c r="N17" s="62"/>
      <c r="O17" s="62"/>
      <c r="P17" s="62"/>
      <c r="U17" s="62"/>
      <c r="W17" s="55" t="str">
        <f>VLOOKUP(A17,'[5]DRG UPL SFY20 Combined'!A:A,1,FALSE)</f>
        <v>200044210A</v>
      </c>
      <c r="X17" s="73"/>
      <c r="Y17" s="55" t="str">
        <f>VLOOKUP(A17,'[5]SHOPP UPL SFY2020 Combined OUT'!A:A,1,FALSE)</f>
        <v>200044210A</v>
      </c>
      <c r="Z17" s="55" t="str">
        <f>VLOOKUP(A17,'[5]Cost UPL SFY20 Combine'!B:B,1,FALSE)</f>
        <v>200044210A</v>
      </c>
    </row>
    <row r="18" spans="1:26" s="75" customFormat="1">
      <c r="A18" s="90" t="s">
        <v>58</v>
      </c>
      <c r="B18" s="89" t="s">
        <v>59</v>
      </c>
      <c r="C18" s="54" t="s">
        <v>201</v>
      </c>
      <c r="D18" s="26">
        <v>1</v>
      </c>
      <c r="E18" s="58">
        <v>1</v>
      </c>
      <c r="F18" s="33">
        <v>47687119.213</v>
      </c>
      <c r="G18" s="60">
        <f t="shared" si="0"/>
        <v>0.13259180980207133</v>
      </c>
      <c r="H18" s="33">
        <f t="shared" si="1"/>
        <v>11299419.640000001</v>
      </c>
      <c r="I18" s="33"/>
      <c r="J18" s="33">
        <v>22768878.400000401</v>
      </c>
      <c r="K18" s="60">
        <f t="shared" si="2"/>
        <v>8.3914416808788445E-2</v>
      </c>
      <c r="L18" s="61">
        <f t="shared" si="3"/>
        <v>1409673.84</v>
      </c>
      <c r="M18" s="62"/>
      <c r="N18" s="62"/>
      <c r="O18" s="62"/>
      <c r="P18" s="62"/>
      <c r="Q18" s="62"/>
      <c r="R18" s="62"/>
      <c r="S18" s="55"/>
      <c r="T18" s="55"/>
      <c r="U18" s="62"/>
      <c r="V18" s="55"/>
      <c r="W18" s="55" t="str">
        <f>VLOOKUP(A18,'[5]DRG UPL SFY20 Combined'!A:A,1,FALSE)</f>
        <v>100806400C</v>
      </c>
      <c r="X18" s="73"/>
      <c r="Y18" s="55" t="str">
        <f>VLOOKUP(A18,'[5]SHOPP UPL SFY2020 Combined OUT'!A:A,1,FALSE)</f>
        <v>100806400C</v>
      </c>
      <c r="Z18" s="55" t="str">
        <f>VLOOKUP(A18,'[5]Cost UPL SFY20 Combine'!B:B,1,FALSE)</f>
        <v>100806400C</v>
      </c>
    </row>
    <row r="19" spans="1:26">
      <c r="A19" s="90" t="s">
        <v>60</v>
      </c>
      <c r="B19" s="89" t="s">
        <v>61</v>
      </c>
      <c r="C19" s="54" t="s">
        <v>201</v>
      </c>
      <c r="D19" s="26">
        <v>1</v>
      </c>
      <c r="E19" s="58">
        <v>1</v>
      </c>
      <c r="F19" s="33">
        <v>5305359.1178749995</v>
      </c>
      <c r="G19" s="60">
        <f t="shared" si="0"/>
        <v>1.4751303469327624E-2</v>
      </c>
      <c r="H19" s="33">
        <f t="shared" si="1"/>
        <v>1257100.03</v>
      </c>
      <c r="I19" s="33"/>
      <c r="J19" s="33">
        <v>4082079.2800000599</v>
      </c>
      <c r="K19" s="60">
        <f t="shared" si="2"/>
        <v>1.5044452174176399E-2</v>
      </c>
      <c r="L19" s="61">
        <f t="shared" si="3"/>
        <v>252730.95</v>
      </c>
      <c r="M19" s="62"/>
      <c r="N19" s="62"/>
      <c r="O19" s="62"/>
      <c r="P19" s="62"/>
      <c r="U19" s="62"/>
      <c r="W19" s="55" t="str">
        <f>VLOOKUP(A19,'[5]DRG UPL SFY20 Combined'!A:A,1,FALSE)</f>
        <v>100699500A</v>
      </c>
      <c r="X19" s="73"/>
      <c r="Y19" s="55" t="str">
        <f>VLOOKUP(A19,'[5]SHOPP UPL SFY2020 Combined OUT'!A:A,1,FALSE)</f>
        <v>100699500A</v>
      </c>
      <c r="Z19" s="55" t="str">
        <f>VLOOKUP(A19,'[5]Cost UPL SFY20 Combine'!B:B,1,FALSE)</f>
        <v>100699500A</v>
      </c>
    </row>
    <row r="20" spans="1:26">
      <c r="A20" s="90" t="s">
        <v>62</v>
      </c>
      <c r="B20" s="89" t="s">
        <v>63</v>
      </c>
      <c r="C20" s="54" t="s">
        <v>201</v>
      </c>
      <c r="D20" s="26">
        <v>1</v>
      </c>
      <c r="E20" s="58">
        <v>1</v>
      </c>
      <c r="F20" s="33">
        <v>3081052.5806249999</v>
      </c>
      <c r="G20" s="60">
        <f t="shared" si="0"/>
        <v>8.5667229327839878E-3</v>
      </c>
      <c r="H20" s="33">
        <f t="shared" si="1"/>
        <v>730052.61</v>
      </c>
      <c r="I20" s="33"/>
      <c r="J20" s="33">
        <v>4079681.8000000496</v>
      </c>
      <c r="K20" s="60">
        <f t="shared" si="2"/>
        <v>1.5035616291596799E-2</v>
      </c>
      <c r="L20" s="61">
        <f t="shared" si="3"/>
        <v>252582.52</v>
      </c>
      <c r="M20" s="62"/>
      <c r="N20" s="62"/>
      <c r="O20" s="62"/>
      <c r="P20" s="62"/>
      <c r="U20" s="62"/>
      <c r="W20" s="55" t="str">
        <f>VLOOKUP(A20,'[5]DRG UPL SFY20 Combined'!A:A,1,FALSE)</f>
        <v>100700610A</v>
      </c>
      <c r="X20" s="73"/>
      <c r="Y20" s="55" t="str">
        <f>VLOOKUP(A20,'[5]SHOPP UPL SFY2020 Combined OUT'!A:A,1,FALSE)</f>
        <v>100700610A</v>
      </c>
      <c r="Z20" s="55" t="str">
        <f>VLOOKUP(A20,'[5]Cost UPL SFY20 Combine'!B:B,1,FALSE)</f>
        <v>100700610A</v>
      </c>
    </row>
    <row r="21" spans="1:26">
      <c r="A21" s="94" t="s">
        <v>64</v>
      </c>
      <c r="B21" s="89" t="s">
        <v>65</v>
      </c>
      <c r="C21" s="54" t="s">
        <v>201</v>
      </c>
      <c r="D21" s="26">
        <v>1</v>
      </c>
      <c r="E21" s="58">
        <v>1</v>
      </c>
      <c r="F21" s="33">
        <v>30804.006374999997</v>
      </c>
      <c r="G21" s="60">
        <f t="shared" si="0"/>
        <v>8.5649102353458031E-5</v>
      </c>
      <c r="H21" s="33">
        <f t="shared" si="1"/>
        <v>7298.98</v>
      </c>
      <c r="I21" s="33"/>
      <c r="J21" s="33">
        <v>2974915.0099999951</v>
      </c>
      <c r="K21" s="60">
        <f t="shared" si="2"/>
        <v>1.0964012092921374E-2</v>
      </c>
      <c r="L21" s="61">
        <f t="shared" si="3"/>
        <v>184183.86</v>
      </c>
      <c r="M21" s="62"/>
      <c r="N21" s="62"/>
      <c r="O21" s="62"/>
      <c r="P21" s="62"/>
      <c r="U21" s="62"/>
      <c r="W21" s="55" t="str">
        <f>VLOOKUP(A21,'[5]DRG UPL SFY20 Combined'!A:A,1,FALSE)</f>
        <v>200834400A</v>
      </c>
      <c r="X21" s="73"/>
      <c r="Y21" s="55" t="str">
        <f>VLOOKUP(A21,'[5]SHOPP UPL SFY2020 Combined OUT'!A:A,1,FALSE)</f>
        <v>200834400A</v>
      </c>
      <c r="Z21" s="55" t="str">
        <f>VLOOKUP(A21,'[5]Cost UPL SFY20 Combine'!B:B,1,FALSE)</f>
        <v>200834400A</v>
      </c>
    </row>
    <row r="22" spans="1:26">
      <c r="A22" s="90" t="s">
        <v>66</v>
      </c>
      <c r="B22" s="89" t="s">
        <v>67</v>
      </c>
      <c r="C22" s="54" t="s">
        <v>201</v>
      </c>
      <c r="D22" s="26">
        <v>1</v>
      </c>
      <c r="E22" s="58">
        <v>1</v>
      </c>
      <c r="F22" s="33">
        <v>1520428.726125</v>
      </c>
      <c r="G22" s="60">
        <f t="shared" si="0"/>
        <v>4.2274811269583743E-3</v>
      </c>
      <c r="H22" s="33">
        <f t="shared" si="1"/>
        <v>360264.21</v>
      </c>
      <c r="I22" s="33"/>
      <c r="J22" s="33">
        <v>3245962.39000005</v>
      </c>
      <c r="K22" s="60">
        <f t="shared" si="2"/>
        <v>1.1962953824730801E-2</v>
      </c>
      <c r="L22" s="61">
        <f t="shared" si="3"/>
        <v>200965.03</v>
      </c>
      <c r="M22" s="62"/>
      <c r="N22" s="62"/>
      <c r="O22" s="62"/>
      <c r="P22" s="62"/>
      <c r="U22" s="62"/>
      <c r="W22" s="55" t="str">
        <f>VLOOKUP(A22,'[5]DRG UPL SFY20 Combined'!A:A,1,FALSE)</f>
        <v>100699700A</v>
      </c>
      <c r="X22" s="73"/>
      <c r="Y22" s="55" t="str">
        <f>VLOOKUP(A22,'[5]SHOPP UPL SFY2020 Combined OUT'!A:A,1,FALSE)</f>
        <v>100699700A</v>
      </c>
      <c r="Z22" s="55" t="str">
        <f>VLOOKUP(A22,'[5]Cost UPL SFY20 Combine'!B:B,1,FALSE)</f>
        <v>100699700A</v>
      </c>
    </row>
    <row r="23" spans="1:26">
      <c r="A23" s="90" t="s">
        <v>68</v>
      </c>
      <c r="B23" s="89" t="s">
        <v>69</v>
      </c>
      <c r="C23" s="54" t="s">
        <v>201</v>
      </c>
      <c r="D23" s="26">
        <v>1</v>
      </c>
      <c r="E23" s="58">
        <v>1</v>
      </c>
      <c r="F23" s="33">
        <v>1604992.4978749999</v>
      </c>
      <c r="G23" s="60">
        <f t="shared" si="0"/>
        <v>4.4626067484063803E-3</v>
      </c>
      <c r="H23" s="33">
        <f t="shared" si="1"/>
        <v>380301.52</v>
      </c>
      <c r="I23" s="33"/>
      <c r="J23" s="33">
        <v>2405429.5499999798</v>
      </c>
      <c r="K23" s="60">
        <f t="shared" si="2"/>
        <v>8.8651805467445059E-3</v>
      </c>
      <c r="L23" s="61">
        <f t="shared" si="3"/>
        <v>148925.70000000001</v>
      </c>
      <c r="M23" s="62"/>
      <c r="N23" s="62"/>
      <c r="O23" s="62"/>
      <c r="P23" s="62"/>
      <c r="U23" s="62"/>
      <c r="W23" s="55" t="str">
        <f>VLOOKUP(A23,'[5]DRG UPL SFY20 Combined'!A:A,1,FALSE)</f>
        <v>200405550A</v>
      </c>
      <c r="X23" s="73"/>
      <c r="Y23" s="55" t="str">
        <f>VLOOKUP(A23,'[5]SHOPP UPL SFY2020 Combined OUT'!A:A,1,FALSE)</f>
        <v>200405550A</v>
      </c>
      <c r="Z23" s="55" t="str">
        <f>VLOOKUP(A23,'[5]Cost UPL SFY20 Combine'!B:B,1,FALSE)</f>
        <v>200405550A</v>
      </c>
    </row>
    <row r="24" spans="1:26">
      <c r="A24" s="90" t="s">
        <v>70</v>
      </c>
      <c r="B24" s="89" t="s">
        <v>71</v>
      </c>
      <c r="C24" s="54" t="s">
        <v>201</v>
      </c>
      <c r="D24" s="26">
        <v>1</v>
      </c>
      <c r="E24" s="58">
        <v>1</v>
      </c>
      <c r="F24" s="33">
        <v>1383128.5491249999</v>
      </c>
      <c r="G24" s="60">
        <f t="shared" si="0"/>
        <v>3.8457243914914959E-3</v>
      </c>
      <c r="H24" s="33">
        <f t="shared" si="1"/>
        <v>327731.06</v>
      </c>
      <c r="I24" s="33"/>
      <c r="J24" s="33">
        <v>3207219.1700000395</v>
      </c>
      <c r="K24" s="60">
        <f t="shared" si="2"/>
        <v>1.1820166171580727E-2</v>
      </c>
      <c r="L24" s="61">
        <f t="shared" si="3"/>
        <v>198566.35</v>
      </c>
      <c r="M24" s="62"/>
      <c r="N24" s="62"/>
      <c r="O24" s="62"/>
      <c r="P24" s="62"/>
      <c r="U24" s="62"/>
      <c r="W24" s="55" t="str">
        <f>VLOOKUP(A24,'[5]DRG UPL SFY20 Combined'!A:A,1,FALSE)</f>
        <v>100699440A</v>
      </c>
      <c r="X24" s="73"/>
      <c r="Y24" s="55" t="str">
        <f>VLOOKUP(A24,'[5]SHOPP UPL SFY2020 Combined OUT'!A:A,1,FALSE)</f>
        <v>100699440A</v>
      </c>
      <c r="Z24" s="55" t="str">
        <f>VLOOKUP(A24,'[5]Cost UPL SFY20 Combine'!B:B,1,FALSE)</f>
        <v>100699440A</v>
      </c>
    </row>
    <row r="25" spans="1:26">
      <c r="A25" s="90" t="s">
        <v>72</v>
      </c>
      <c r="B25" s="89" t="s">
        <v>73</v>
      </c>
      <c r="C25" s="54" t="s">
        <v>201</v>
      </c>
      <c r="D25" s="26">
        <v>1</v>
      </c>
      <c r="E25" s="58">
        <v>1</v>
      </c>
      <c r="F25" s="33">
        <v>12589925.232500002</v>
      </c>
      <c r="G25" s="60">
        <f t="shared" si="0"/>
        <v>3.5005699639639058E-2</v>
      </c>
      <c r="H25" s="33">
        <f t="shared" si="1"/>
        <v>2983171.36</v>
      </c>
      <c r="I25" s="33"/>
      <c r="J25" s="33">
        <v>12817024.7200011</v>
      </c>
      <c r="K25" s="60">
        <f t="shared" si="2"/>
        <v>4.7236984435856021E-2</v>
      </c>
      <c r="L25" s="61">
        <f t="shared" si="3"/>
        <v>793531.6</v>
      </c>
      <c r="M25" s="62"/>
      <c r="N25" s="62"/>
      <c r="O25" s="62"/>
      <c r="P25" s="62"/>
      <c r="U25" s="62"/>
      <c r="W25" s="55" t="str">
        <f>VLOOKUP(A25,'[5]DRG UPL SFY20 Combined'!A:A,1,FALSE)</f>
        <v>100700200A</v>
      </c>
      <c r="X25" s="73"/>
      <c r="Y25" s="55" t="str">
        <f>VLOOKUP(A25,'[5]SHOPP UPL SFY2020 Combined OUT'!A:A,1,FALSE)</f>
        <v>100700200A</v>
      </c>
      <c r="Z25" s="55" t="str">
        <f>VLOOKUP(A25,'[5]Cost UPL SFY20 Combine'!B:B,1,FALSE)</f>
        <v>100700200A</v>
      </c>
    </row>
    <row r="26" spans="1:26">
      <c r="A26" s="90" t="s">
        <v>74</v>
      </c>
      <c r="B26" s="89" t="s">
        <v>75</v>
      </c>
      <c r="C26" s="54" t="s">
        <v>201</v>
      </c>
      <c r="D26" s="26">
        <v>1</v>
      </c>
      <c r="E26" s="58">
        <v>1</v>
      </c>
      <c r="F26" s="33">
        <v>2882568.8607499995</v>
      </c>
      <c r="G26" s="60">
        <f t="shared" si="0"/>
        <v>8.0148482112910764E-3</v>
      </c>
      <c r="H26" s="33">
        <f t="shared" si="1"/>
        <v>683022.08</v>
      </c>
      <c r="I26" s="33"/>
      <c r="J26" s="33">
        <v>4890076.9435796319</v>
      </c>
      <c r="K26" s="60">
        <f t="shared" si="2"/>
        <v>1.8022317466045244E-2</v>
      </c>
      <c r="L26" s="61">
        <f t="shared" si="3"/>
        <v>302755.96000000002</v>
      </c>
      <c r="M26" s="62"/>
      <c r="N26" s="62"/>
      <c r="O26" s="62"/>
      <c r="P26" s="62"/>
      <c r="U26" s="62"/>
      <c r="W26" s="55" t="str">
        <f>VLOOKUP(A26,'[5]DRG UPL SFY20 Combined'!A:A,1,FALSE)</f>
        <v>100699490A</v>
      </c>
      <c r="X26" s="73"/>
      <c r="Y26" s="55" t="str">
        <f>VLOOKUP(A26,'[5]SHOPP UPL SFY2020 Combined OUT'!A:A,1,FALSE)</f>
        <v>100699490A</v>
      </c>
      <c r="Z26" s="55" t="str">
        <f>VLOOKUP(A26,'[5]Cost UPL SFY20 Combine'!B:B,1,FALSE)</f>
        <v>100699490A</v>
      </c>
    </row>
    <row r="27" spans="1:26">
      <c r="A27" s="90" t="s">
        <v>76</v>
      </c>
      <c r="B27" s="89" t="s">
        <v>77</v>
      </c>
      <c r="C27" s="54" t="s">
        <v>201</v>
      </c>
      <c r="D27" s="26">
        <v>1</v>
      </c>
      <c r="E27" s="58">
        <v>1</v>
      </c>
      <c r="F27" s="33">
        <v>2513101.5428749998</v>
      </c>
      <c r="G27" s="60">
        <f t="shared" si="0"/>
        <v>6.9875615739718594E-3</v>
      </c>
      <c r="H27" s="33">
        <f t="shared" si="1"/>
        <v>595477.13</v>
      </c>
      <c r="I27" s="33"/>
      <c r="J27" s="33">
        <v>3637645.6900000195</v>
      </c>
      <c r="K27" s="60">
        <f t="shared" si="2"/>
        <v>1.3406497732156589E-2</v>
      </c>
      <c r="L27" s="61">
        <f t="shared" si="3"/>
        <v>225215.04</v>
      </c>
      <c r="M27" s="62"/>
      <c r="N27" s="62"/>
      <c r="O27" s="62"/>
      <c r="P27" s="62"/>
      <c r="U27" s="62"/>
      <c r="W27" s="55" t="str">
        <f>VLOOKUP(A27,'[5]DRG UPL SFY20 Combined'!A:A,1,FALSE)</f>
        <v>100699420A</v>
      </c>
      <c r="X27" s="73"/>
      <c r="Y27" s="55" t="str">
        <f>VLOOKUP(A27,'[5]SHOPP UPL SFY2020 Combined OUT'!A:A,1,FALSE)</f>
        <v>100699420A</v>
      </c>
      <c r="Z27" s="55" t="str">
        <f>VLOOKUP(A27,'[5]Cost UPL SFY20 Combine'!B:B,1,FALSE)</f>
        <v>100699420A</v>
      </c>
    </row>
    <row r="28" spans="1:26">
      <c r="A28" s="39" t="s">
        <v>78</v>
      </c>
      <c r="B28" s="89" t="s">
        <v>79</v>
      </c>
      <c r="C28" s="54" t="s">
        <v>202</v>
      </c>
      <c r="D28" s="26">
        <v>1</v>
      </c>
      <c r="E28" s="58">
        <v>1</v>
      </c>
      <c r="F28" s="33">
        <v>256802.36</v>
      </c>
      <c r="G28" s="60">
        <f t="shared" si="0"/>
        <v>7.1402697910425881E-4</v>
      </c>
      <c r="H28" s="33">
        <f t="shared" si="1"/>
        <v>60849.09</v>
      </c>
      <c r="I28" s="33"/>
      <c r="J28" s="33">
        <v>0</v>
      </c>
      <c r="K28" s="60">
        <f t="shared" si="2"/>
        <v>0</v>
      </c>
      <c r="L28" s="61">
        <f t="shared" si="3"/>
        <v>0</v>
      </c>
      <c r="M28" s="62"/>
      <c r="N28" s="62"/>
      <c r="O28" s="62"/>
      <c r="P28" s="62"/>
      <c r="U28" s="62"/>
      <c r="W28" s="73"/>
      <c r="X28" s="55" t="str">
        <f>VLOOKUP(A28,'[5]SHOPP UPL SFY2020 Combined INP'!A:A,1,FALSE)</f>
        <v>100700380P</v>
      </c>
      <c r="Y28" s="73"/>
      <c r="Z28" s="55" t="str">
        <f>VLOOKUP(A28,'[5]Cost UPL SFY20 Combine'!B:B,1,FALSE)</f>
        <v>100700380P</v>
      </c>
    </row>
    <row r="29" spans="1:26">
      <c r="A29" s="90" t="s">
        <v>80</v>
      </c>
      <c r="B29" s="89" t="s">
        <v>81</v>
      </c>
      <c r="C29" s="54" t="s">
        <v>201</v>
      </c>
      <c r="D29" s="26">
        <v>1</v>
      </c>
      <c r="E29" s="58">
        <v>1</v>
      </c>
      <c r="F29" s="33">
        <v>322196.82912499999</v>
      </c>
      <c r="G29" s="60">
        <f t="shared" si="0"/>
        <v>8.9585324907876548E-4</v>
      </c>
      <c r="H29" s="33">
        <f t="shared" si="1"/>
        <v>76344.25</v>
      </c>
      <c r="I29" s="33"/>
      <c r="J29" s="33">
        <v>2358929.7099999897</v>
      </c>
      <c r="K29" s="60">
        <f t="shared" si="2"/>
        <v>8.6938059675161737E-3</v>
      </c>
      <c r="L29" s="61">
        <f t="shared" si="3"/>
        <v>146046.79</v>
      </c>
      <c r="M29" s="62"/>
      <c r="N29" s="62"/>
      <c r="O29" s="62"/>
      <c r="P29" s="62"/>
      <c r="U29" s="62"/>
      <c r="W29" s="55" t="str">
        <f>VLOOKUP(A29,'[5]DRG UPL SFY20 Combined'!A:A,1,FALSE)</f>
        <v>200735850A</v>
      </c>
      <c r="X29" s="73"/>
      <c r="Y29" s="55" t="str">
        <f>VLOOKUP(A29,'[5]SHOPP UPL SFY2020 Combined OUT'!A:A,1,FALSE)</f>
        <v>200735850A</v>
      </c>
      <c r="Z29" s="55" t="str">
        <f>VLOOKUP(A29,'[5]Cost UPL SFY20 Combine'!B:B,1,FALSE)</f>
        <v>200735850A</v>
      </c>
    </row>
    <row r="30" spans="1:26">
      <c r="A30" s="90" t="s">
        <v>82</v>
      </c>
      <c r="B30" s="89" t="s">
        <v>83</v>
      </c>
      <c r="C30" s="54" t="s">
        <v>201</v>
      </c>
      <c r="D30" s="26">
        <v>1</v>
      </c>
      <c r="E30" s="58">
        <v>1</v>
      </c>
      <c r="F30" s="33">
        <v>810490.92162499984</v>
      </c>
      <c r="G30" s="60">
        <f t="shared" si="0"/>
        <v>2.2535321885644869E-3</v>
      </c>
      <c r="H30" s="33">
        <f t="shared" si="1"/>
        <v>192045.09</v>
      </c>
      <c r="I30" s="33"/>
      <c r="J30" s="33">
        <v>1459421.672657918</v>
      </c>
      <c r="K30" s="60">
        <f t="shared" si="2"/>
        <v>5.3786803367175777E-3</v>
      </c>
      <c r="L30" s="61">
        <f t="shared" si="3"/>
        <v>90356.17</v>
      </c>
      <c r="M30" s="62"/>
      <c r="N30" s="62"/>
      <c r="O30" s="62"/>
      <c r="P30" s="62"/>
      <c r="U30" s="62"/>
      <c r="W30" s="55" t="str">
        <f>VLOOKUP(A30,'[5]DRG UPL SFY20 Combined'!A:A,1,FALSE)</f>
        <v>100700030A</v>
      </c>
      <c r="X30" s="73"/>
      <c r="Y30" s="55" t="str">
        <f>VLOOKUP(A30,'[5]SHOPP UPL SFY2020 Combined OUT'!A:A,1,FALSE)</f>
        <v>100700030A</v>
      </c>
      <c r="Z30" s="55" t="str">
        <f>VLOOKUP(A30,'[5]Cost UPL SFY20 Combine'!B:B,1,FALSE)</f>
        <v>100700030A</v>
      </c>
    </row>
    <row r="31" spans="1:26">
      <c r="A31" s="90" t="s">
        <v>84</v>
      </c>
      <c r="B31" s="89" t="s">
        <v>85</v>
      </c>
      <c r="C31" s="54" t="s">
        <v>201</v>
      </c>
      <c r="D31" s="26">
        <v>1</v>
      </c>
      <c r="E31" s="58">
        <v>1</v>
      </c>
      <c r="F31" s="33">
        <v>13786772.863999996</v>
      </c>
      <c r="G31" s="60">
        <f t="shared" si="0"/>
        <v>3.8333478631888303E-2</v>
      </c>
      <c r="H31" s="33">
        <f t="shared" si="1"/>
        <v>3266763.32</v>
      </c>
      <c r="I31" s="33"/>
      <c r="J31" s="33">
        <v>12465295.014385642</v>
      </c>
      <c r="K31" s="60">
        <f t="shared" si="2"/>
        <v>4.5940689001248786E-2</v>
      </c>
      <c r="L31" s="61">
        <f t="shared" si="3"/>
        <v>771755.2</v>
      </c>
      <c r="M31" s="62"/>
      <c r="N31" s="62"/>
      <c r="O31" s="62"/>
      <c r="P31" s="62"/>
      <c r="U31" s="62"/>
      <c r="W31" s="55" t="str">
        <f>VLOOKUP(A31,'[5]DRG UPL SFY20 Combined'!A:A,1,FALSE)</f>
        <v>100699390A</v>
      </c>
      <c r="X31" s="73"/>
      <c r="Y31" s="55" t="str">
        <f>VLOOKUP(A31,'[5]SHOPP UPL SFY2020 Combined OUT'!A:A,1,FALSE)</f>
        <v>100699390A</v>
      </c>
      <c r="Z31" s="55" t="str">
        <f>VLOOKUP(A31,'[5]Cost UPL SFY20 Combine'!B:B,1,FALSE)</f>
        <v>100699390A</v>
      </c>
    </row>
    <row r="32" spans="1:26">
      <c r="A32" s="90" t="s">
        <v>86</v>
      </c>
      <c r="B32" s="89" t="s">
        <v>87</v>
      </c>
      <c r="C32" s="54" t="s">
        <v>201</v>
      </c>
      <c r="D32" s="26">
        <v>1</v>
      </c>
      <c r="E32" s="58">
        <v>1</v>
      </c>
      <c r="F32" s="33">
        <v>3710539.3286250001</v>
      </c>
      <c r="G32" s="60">
        <f t="shared" si="0"/>
        <v>1.0316981462575552E-2</v>
      </c>
      <c r="H32" s="33">
        <f t="shared" si="1"/>
        <v>879208.93</v>
      </c>
      <c r="I32" s="33"/>
      <c r="J32" s="33">
        <v>5558565.1200000392</v>
      </c>
      <c r="K32" s="60">
        <f t="shared" si="2"/>
        <v>2.0486022286388437E-2</v>
      </c>
      <c r="L32" s="61">
        <f t="shared" si="3"/>
        <v>344143.6</v>
      </c>
      <c r="M32" s="62"/>
      <c r="N32" s="62"/>
      <c r="O32" s="62"/>
      <c r="P32" s="62"/>
      <c r="U32" s="62"/>
      <c r="W32" s="55" t="str">
        <f>VLOOKUP(A32,'[5]DRG UPL SFY20 Combined'!A:A,1,FALSE)</f>
        <v>200509290A</v>
      </c>
      <c r="X32" s="73"/>
      <c r="Y32" s="55" t="str">
        <f>VLOOKUP(A32,'[5]SHOPP UPL SFY2020 Combined OUT'!A:A,1,FALSE)</f>
        <v>200509290A</v>
      </c>
      <c r="Z32" s="55" t="str">
        <f>VLOOKUP(A32,'[5]Cost UPL SFY20 Combine'!B:B,1,FALSE)</f>
        <v>200509290A</v>
      </c>
    </row>
    <row r="33" spans="1:26">
      <c r="A33" s="90" t="s">
        <v>88</v>
      </c>
      <c r="B33" s="89" t="s">
        <v>89</v>
      </c>
      <c r="C33" s="54" t="s">
        <v>201</v>
      </c>
      <c r="D33" s="26">
        <v>1</v>
      </c>
      <c r="E33" s="58">
        <v>1</v>
      </c>
      <c r="F33" s="33">
        <v>5177788.8946250007</v>
      </c>
      <c r="G33" s="60">
        <f t="shared" si="0"/>
        <v>1.4396600416244885E-2</v>
      </c>
      <c r="H33" s="33">
        <f t="shared" si="1"/>
        <v>1226872.3799999999</v>
      </c>
      <c r="I33" s="33"/>
      <c r="J33" s="33">
        <v>7827258.6499999473</v>
      </c>
      <c r="K33" s="60">
        <f t="shared" si="2"/>
        <v>2.8847263940163112E-2</v>
      </c>
      <c r="L33" s="61">
        <f t="shared" si="3"/>
        <v>484603.66</v>
      </c>
      <c r="M33" s="62"/>
      <c r="N33" s="62"/>
      <c r="O33" s="62"/>
      <c r="P33" s="62"/>
      <c r="U33" s="62"/>
      <c r="W33" s="55" t="str">
        <f>VLOOKUP(A33,'[5]DRG UPL SFY20 Combined'!A:A,1,FALSE)</f>
        <v>100262320C</v>
      </c>
      <c r="X33" s="73"/>
      <c r="Y33" s="55" t="str">
        <f>VLOOKUP(A33,'[5]SHOPP UPL SFY2020 Combined OUT'!A:A,1,FALSE)</f>
        <v>100262320C</v>
      </c>
      <c r="Z33" s="55" t="str">
        <f>VLOOKUP(A33,'[5]Cost UPL SFY20 Combine'!B:B,1,FALSE)</f>
        <v>100262320C</v>
      </c>
    </row>
    <row r="34" spans="1:26">
      <c r="A34" s="90" t="s">
        <v>90</v>
      </c>
      <c r="B34" s="89" t="s">
        <v>91</v>
      </c>
      <c r="C34" s="54" t="s">
        <v>202</v>
      </c>
      <c r="D34" s="26">
        <v>1</v>
      </c>
      <c r="E34" s="58">
        <v>1</v>
      </c>
      <c r="F34" s="33">
        <v>0</v>
      </c>
      <c r="G34" s="60">
        <f t="shared" si="0"/>
        <v>0</v>
      </c>
      <c r="H34" s="33">
        <f t="shared" si="1"/>
        <v>0</v>
      </c>
      <c r="I34" s="33"/>
      <c r="J34" s="33">
        <v>0</v>
      </c>
      <c r="K34" s="60">
        <f t="shared" si="2"/>
        <v>0</v>
      </c>
      <c r="L34" s="61">
        <f t="shared" si="3"/>
        <v>0</v>
      </c>
      <c r="M34" s="62"/>
      <c r="N34" s="62"/>
      <c r="O34" s="62"/>
      <c r="P34" s="62"/>
      <c r="U34" s="62"/>
      <c r="W34" s="73"/>
      <c r="X34" s="55" t="str">
        <f>VLOOKUP(A34,'[5]SHOPP UPL SFY2020 Combined INP'!A:A,1,FALSE)</f>
        <v>200479750A</v>
      </c>
      <c r="Y34" s="73"/>
      <c r="Z34" s="73"/>
    </row>
    <row r="35" spans="1:26">
      <c r="A35" s="90" t="s">
        <v>92</v>
      </c>
      <c r="B35" s="89" t="s">
        <v>93</v>
      </c>
      <c r="C35" s="54" t="s">
        <v>201</v>
      </c>
      <c r="D35" s="26">
        <v>1</v>
      </c>
      <c r="E35" s="58">
        <v>1</v>
      </c>
      <c r="F35" s="33">
        <v>6619813.1606250005</v>
      </c>
      <c r="G35" s="60">
        <f t="shared" si="0"/>
        <v>1.8406081600323629E-2</v>
      </c>
      <c r="H35" s="33">
        <f t="shared" si="1"/>
        <v>1568558.72</v>
      </c>
      <c r="I35" s="33"/>
      <c r="J35" s="33">
        <v>5551852.9699999765</v>
      </c>
      <c r="K35" s="60">
        <f t="shared" si="2"/>
        <v>2.0461284741442508E-2</v>
      </c>
      <c r="L35" s="61">
        <f t="shared" si="3"/>
        <v>343728.04</v>
      </c>
      <c r="M35" s="62"/>
      <c r="N35" s="62"/>
      <c r="O35" s="62"/>
      <c r="P35" s="62"/>
      <c r="U35" s="62"/>
      <c r="W35" s="55" t="str">
        <f>VLOOKUP(A35,'[5]DRG UPL SFY20 Combined'!A:A,1,FALSE)</f>
        <v>100700490A</v>
      </c>
      <c r="X35" s="73"/>
      <c r="Y35" s="55" t="str">
        <f>VLOOKUP(A35,'[5]SHOPP UPL SFY2020 Combined OUT'!A:A,1,FALSE)</f>
        <v>100700490A</v>
      </c>
      <c r="Z35" s="55" t="str">
        <f>VLOOKUP(A35,'[5]Cost UPL SFY20 Combine'!B:B,1,FALSE)</f>
        <v>100700490A</v>
      </c>
    </row>
    <row r="36" spans="1:26">
      <c r="A36" s="90" t="s">
        <v>94</v>
      </c>
      <c r="B36" s="89" t="s">
        <v>95</v>
      </c>
      <c r="C36" s="54" t="s">
        <v>202</v>
      </c>
      <c r="D36" s="26">
        <v>1</v>
      </c>
      <c r="E36" s="58">
        <v>1</v>
      </c>
      <c r="F36" s="33">
        <v>136360.4</v>
      </c>
      <c r="G36" s="60">
        <f t="shared" si="0"/>
        <v>3.7914372937012091E-4</v>
      </c>
      <c r="H36" s="33">
        <f t="shared" si="1"/>
        <v>32310.47</v>
      </c>
      <c r="I36" s="33"/>
      <c r="J36" s="33">
        <v>0</v>
      </c>
      <c r="K36" s="60">
        <f t="shared" si="2"/>
        <v>0</v>
      </c>
      <c r="L36" s="61">
        <f t="shared" si="3"/>
        <v>0</v>
      </c>
      <c r="M36" s="62"/>
      <c r="N36" s="62"/>
      <c r="O36" s="62"/>
      <c r="P36" s="62"/>
      <c r="U36" s="62"/>
      <c r="W36" s="73"/>
      <c r="X36" s="55" t="str">
        <f>VLOOKUP(A36,'[5]SHOPP UPL SFY2020 Combined INP'!A:A,1,FALSE)</f>
        <v>200718040B</v>
      </c>
      <c r="Y36" s="73"/>
      <c r="Z36" s="55" t="str">
        <f>VLOOKUP(A36,'[5]Cost UPL SFY20 Combine'!B:B,1,FALSE)</f>
        <v>200718040B</v>
      </c>
    </row>
    <row r="37" spans="1:26">
      <c r="A37" s="90" t="s">
        <v>96</v>
      </c>
      <c r="B37" s="89" t="s">
        <v>97</v>
      </c>
      <c r="C37" s="54" t="s">
        <v>201</v>
      </c>
      <c r="D37" s="26">
        <v>1</v>
      </c>
      <c r="E37" s="58">
        <v>1</v>
      </c>
      <c r="F37" s="33">
        <v>8155187.7951249992</v>
      </c>
      <c r="G37" s="60">
        <f t="shared" ref="G37:G68" si="4">IF($E37=1,F37/$F$59,0)</f>
        <v>2.2675119128114804E-2</v>
      </c>
      <c r="H37" s="33">
        <f t="shared" ref="H37:H68" si="5">IF($E37=1,ROUND(G37*($H$62+$H$63),2),0)</f>
        <v>1932364.35</v>
      </c>
      <c r="I37" s="33"/>
      <c r="J37" s="33">
        <v>7171770.3400000799</v>
      </c>
      <c r="K37" s="60">
        <f t="shared" ref="K37:K68" si="6">IF($E37=1,J37/$J$59,0)</f>
        <v>2.6431469965058206E-2</v>
      </c>
      <c r="L37" s="61">
        <f t="shared" ref="L37:L68" si="7">IF($E37=1,ROUND(K37*($L$62+$L$63),2),0)</f>
        <v>444020.86</v>
      </c>
      <c r="M37" s="62"/>
      <c r="N37" s="62"/>
      <c r="O37" s="62"/>
      <c r="P37" s="62"/>
      <c r="U37" s="62"/>
      <c r="W37" s="55" t="str">
        <f>VLOOKUP(A37,'[5]DRG UPL SFY20 Combined'!A:A,1,FALSE)</f>
        <v>200242900A</v>
      </c>
      <c r="X37" s="73"/>
      <c r="Y37" s="55" t="str">
        <f>VLOOKUP(A37,'[5]SHOPP UPL SFY2020 Combined OUT'!A:A,1,FALSE)</f>
        <v>200242900A</v>
      </c>
      <c r="Z37" s="55" t="str">
        <f>VLOOKUP(A37,'[5]Cost UPL SFY20 Combine'!B:B,1,FALSE)</f>
        <v>200242900A</v>
      </c>
    </row>
    <row r="38" spans="1:26">
      <c r="A38" s="95" t="s">
        <v>98</v>
      </c>
      <c r="B38" s="95" t="s">
        <v>99</v>
      </c>
      <c r="C38" s="54" t="s">
        <v>202</v>
      </c>
      <c r="D38" s="26">
        <v>1</v>
      </c>
      <c r="E38" s="58">
        <v>1</v>
      </c>
      <c r="F38" s="33">
        <v>15877.06</v>
      </c>
      <c r="G38" s="60">
        <f t="shared" si="4"/>
        <v>4.414542447685085E-5</v>
      </c>
      <c r="H38" s="33">
        <f t="shared" si="5"/>
        <v>3762.05</v>
      </c>
      <c r="I38" s="33"/>
      <c r="J38" s="33">
        <v>0</v>
      </c>
      <c r="K38" s="60">
        <f t="shared" si="6"/>
        <v>0</v>
      </c>
      <c r="L38" s="61">
        <f t="shared" si="7"/>
        <v>0</v>
      </c>
      <c r="W38" s="73"/>
      <c r="X38" s="55" t="str">
        <f>VLOOKUP(A38,'[5]SHOPP UPL SFY2020 Combined INP'!A:A,1,FALSE)</f>
        <v>200707260A</v>
      </c>
      <c r="Y38" s="73"/>
      <c r="Z38" s="55" t="str">
        <f>VLOOKUP(A38,'[5]Cost UPL SFY20 Combine'!B:B,1,FALSE)</f>
        <v>200707260A</v>
      </c>
    </row>
    <row r="39" spans="1:26">
      <c r="A39" s="90" t="s">
        <v>100</v>
      </c>
      <c r="B39" s="89" t="s">
        <v>101</v>
      </c>
      <c r="C39" s="54" t="s">
        <v>202</v>
      </c>
      <c r="D39" s="26">
        <v>1</v>
      </c>
      <c r="E39" s="58">
        <v>1</v>
      </c>
      <c r="F39" s="33">
        <v>5950319.0899999999</v>
      </c>
      <c r="G39" s="60">
        <f t="shared" si="4"/>
        <v>1.6544584576789333E-2</v>
      </c>
      <c r="H39" s="33">
        <f t="shared" si="5"/>
        <v>1409922.71</v>
      </c>
      <c r="I39" s="33"/>
      <c r="J39" s="33">
        <v>0</v>
      </c>
      <c r="K39" s="60">
        <f t="shared" si="6"/>
        <v>0</v>
      </c>
      <c r="L39" s="61">
        <f t="shared" si="7"/>
        <v>0</v>
      </c>
      <c r="M39" s="62"/>
      <c r="N39" s="62"/>
      <c r="O39" s="62"/>
      <c r="P39" s="62"/>
      <c r="U39" s="62"/>
      <c r="W39" s="73"/>
      <c r="X39" s="55" t="str">
        <f>VLOOKUP(A39,'[5]SHOPP UPL SFY2020 Combined INP'!A:A,1,FALSE)</f>
        <v>100738360L</v>
      </c>
      <c r="Y39" s="73"/>
      <c r="Z39" s="55" t="str">
        <f>VLOOKUP(A39,'[5]Cost UPL SFY20 Combine'!B:B,1,FALSE)</f>
        <v>100738360L</v>
      </c>
    </row>
    <row r="40" spans="1:26">
      <c r="A40" s="96" t="s">
        <v>102</v>
      </c>
      <c r="B40" s="89" t="s">
        <v>103</v>
      </c>
      <c r="C40" s="54" t="s">
        <v>202</v>
      </c>
      <c r="D40" s="26">
        <v>1</v>
      </c>
      <c r="E40" s="58">
        <v>1</v>
      </c>
      <c r="F40" s="33">
        <v>521175.03999999998</v>
      </c>
      <c r="G40" s="60">
        <f t="shared" si="4"/>
        <v>1.4491028797233064E-3</v>
      </c>
      <c r="H40" s="33">
        <f t="shared" si="5"/>
        <v>123491.95</v>
      </c>
      <c r="I40" s="33"/>
      <c r="J40" s="33">
        <v>0</v>
      </c>
      <c r="K40" s="60">
        <f t="shared" si="6"/>
        <v>0</v>
      </c>
      <c r="L40" s="61">
        <f t="shared" si="7"/>
        <v>0</v>
      </c>
      <c r="M40" s="62"/>
      <c r="N40" s="62"/>
      <c r="O40" s="62"/>
      <c r="P40" s="62"/>
      <c r="U40" s="62"/>
      <c r="W40" s="73"/>
      <c r="X40" s="55" t="str">
        <f>VLOOKUP(A40,'[5]SHOPP UPL SFY2020 Combined INP'!A:A,1,FALSE)</f>
        <v>100701680L</v>
      </c>
      <c r="Y40" s="73"/>
      <c r="Z40" s="55" t="str">
        <f>VLOOKUP(A40,'[5]Cost UPL SFY20 Combine'!B:B,1,FALSE)</f>
        <v>100701680L</v>
      </c>
    </row>
    <row r="41" spans="1:26">
      <c r="A41" s="90" t="s">
        <v>104</v>
      </c>
      <c r="B41" s="89" t="s">
        <v>105</v>
      </c>
      <c r="C41" s="54" t="s">
        <v>201</v>
      </c>
      <c r="D41" s="26">
        <v>1</v>
      </c>
      <c r="E41" s="58">
        <v>1</v>
      </c>
      <c r="F41" s="33">
        <v>69849410.356624991</v>
      </c>
      <c r="G41" s="60">
        <f t="shared" si="4"/>
        <v>0.19421302619319647</v>
      </c>
      <c r="H41" s="33">
        <f t="shared" si="5"/>
        <v>16550754.42</v>
      </c>
      <c r="I41" s="33"/>
      <c r="J41" s="33">
        <v>39085345.838518292</v>
      </c>
      <c r="K41" s="60">
        <f t="shared" si="6"/>
        <v>0.14404855365247202</v>
      </c>
      <c r="L41" s="61">
        <f t="shared" si="7"/>
        <v>2419864.02</v>
      </c>
      <c r="M41" s="62"/>
      <c r="N41" s="62"/>
      <c r="O41" s="62"/>
      <c r="P41" s="62"/>
      <c r="U41" s="62"/>
      <c r="W41" s="55" t="str">
        <f>VLOOKUP(A41,'[5]DRG UPL SFY20 Combined'!A:A,1,FALSE)</f>
        <v>100699570A</v>
      </c>
      <c r="X41" s="73"/>
      <c r="Y41" s="55" t="str">
        <f>VLOOKUP(A41,'[5]SHOPP UPL SFY2020 Combined OUT'!A:A,1,FALSE)</f>
        <v>100699570A</v>
      </c>
      <c r="Z41" s="55" t="str">
        <f>VLOOKUP(A41,'[5]Cost UPL SFY20 Combine'!B:B,1,FALSE)</f>
        <v>100699570A</v>
      </c>
    </row>
    <row r="42" spans="1:26">
      <c r="A42" s="90" t="s">
        <v>106</v>
      </c>
      <c r="B42" s="89" t="s">
        <v>107</v>
      </c>
      <c r="C42" s="54" t="s">
        <v>201</v>
      </c>
      <c r="D42" s="26">
        <v>1</v>
      </c>
      <c r="E42" s="58">
        <v>1</v>
      </c>
      <c r="F42" s="33">
        <v>4260529.4266249994</v>
      </c>
      <c r="G42" s="60">
        <f t="shared" si="4"/>
        <v>1.1846203266503657E-2</v>
      </c>
      <c r="H42" s="33">
        <f t="shared" si="5"/>
        <v>1009528.58</v>
      </c>
      <c r="I42" s="33"/>
      <c r="J42" s="33">
        <v>5346777.5166372368</v>
      </c>
      <c r="K42" s="60">
        <f t="shared" si="6"/>
        <v>1.9705481720827672E-2</v>
      </c>
      <c r="L42" s="61">
        <f t="shared" si="7"/>
        <v>331031.34000000003</v>
      </c>
      <c r="M42" s="62"/>
      <c r="N42" s="62"/>
      <c r="O42" s="62"/>
      <c r="P42" s="62"/>
      <c r="U42" s="62"/>
      <c r="W42" s="55" t="str">
        <f>VLOOKUP(A42,'[5]DRG UPL SFY20 Combined'!A:A,1,FALSE)</f>
        <v>200031310A</v>
      </c>
      <c r="X42" s="73"/>
      <c r="Y42" s="55" t="str">
        <f>VLOOKUP(A42,'[5]SHOPP UPL SFY2020 Combined OUT'!A:A,1,FALSE)</f>
        <v>200031310A</v>
      </c>
      <c r="Z42" s="55" t="str">
        <f>VLOOKUP(A42,'[5]Cost UPL SFY20 Combine'!B:B,1,FALSE)</f>
        <v>200031310A</v>
      </c>
    </row>
    <row r="43" spans="1:26">
      <c r="A43" s="90" t="s">
        <v>108</v>
      </c>
      <c r="B43" s="89" t="s">
        <v>109</v>
      </c>
      <c r="C43" s="54" t="s">
        <v>201</v>
      </c>
      <c r="D43" s="26">
        <v>1</v>
      </c>
      <c r="E43" s="58">
        <v>1</v>
      </c>
      <c r="F43" s="33">
        <v>432882.87312499998</v>
      </c>
      <c r="G43" s="60">
        <f t="shared" si="4"/>
        <v>1.2036106296040888E-3</v>
      </c>
      <c r="H43" s="33">
        <f t="shared" si="5"/>
        <v>102571.2</v>
      </c>
      <c r="I43" s="33"/>
      <c r="J43" s="33">
        <v>1477284.1533486946</v>
      </c>
      <c r="K43" s="60">
        <f t="shared" si="6"/>
        <v>5.4445122860824939E-3</v>
      </c>
      <c r="L43" s="61">
        <f t="shared" si="7"/>
        <v>91462.07</v>
      </c>
      <c r="M43" s="62"/>
      <c r="N43" s="62"/>
      <c r="O43" s="62"/>
      <c r="P43" s="62"/>
      <c r="U43" s="62"/>
      <c r="W43" s="55" t="str">
        <f>VLOOKUP(A43,'[5]DRG UPL SFY20 Combined'!A:A,1,FALSE)</f>
        <v>200702430B</v>
      </c>
      <c r="X43" s="73"/>
      <c r="Y43" s="55" t="str">
        <f>VLOOKUP(A43,'[5]SHOPP UPL SFY2020 Combined OUT'!A:A,1,FALSE)</f>
        <v>200702430B</v>
      </c>
      <c r="Z43" s="55" t="str">
        <f>VLOOKUP(A43,'[5]Cost UPL SFY20 Combine'!B:B,1,FALSE)</f>
        <v>200702430B</v>
      </c>
    </row>
    <row r="44" spans="1:26">
      <c r="A44" s="90" t="s">
        <v>110</v>
      </c>
      <c r="B44" s="89" t="s">
        <v>111</v>
      </c>
      <c r="C44" s="54" t="s">
        <v>201</v>
      </c>
      <c r="D44" s="26">
        <v>1</v>
      </c>
      <c r="E44" s="58">
        <v>1</v>
      </c>
      <c r="F44" s="33">
        <v>9965569.3386250008</v>
      </c>
      <c r="G44" s="60">
        <f t="shared" si="4"/>
        <v>2.7708800534046632E-2</v>
      </c>
      <c r="H44" s="33">
        <f t="shared" si="5"/>
        <v>2361332.61</v>
      </c>
      <c r="I44" s="33"/>
      <c r="J44" s="33">
        <v>10328086.850736404</v>
      </c>
      <c r="K44" s="60">
        <f t="shared" si="6"/>
        <v>3.8064035022034579E-2</v>
      </c>
      <c r="L44" s="61">
        <f t="shared" si="7"/>
        <v>639435.71</v>
      </c>
      <c r="M44" s="62"/>
      <c r="N44" s="62"/>
      <c r="O44" s="62"/>
      <c r="P44" s="62"/>
      <c r="U44" s="62"/>
      <c r="W44" s="55" t="str">
        <f>VLOOKUP(A44,'[5]DRG UPL SFY20 Combined'!A:A,1,FALSE)</f>
        <v>200700900A</v>
      </c>
      <c r="X44" s="73"/>
      <c r="Y44" s="55" t="str">
        <f>VLOOKUP(A44,'[5]SHOPP UPL SFY2020 Combined OUT'!A:A,1,FALSE)</f>
        <v>200700900A</v>
      </c>
      <c r="Z44" s="55" t="str">
        <f>VLOOKUP(A44,'[5]Cost UPL SFY20 Combine'!B:B,1,FALSE)</f>
        <v>200700900A</v>
      </c>
    </row>
    <row r="45" spans="1:26">
      <c r="A45" s="88" t="s">
        <v>112</v>
      </c>
      <c r="B45" s="89" t="s">
        <v>113</v>
      </c>
      <c r="C45" s="54" t="s">
        <v>201</v>
      </c>
      <c r="D45" s="26">
        <v>1</v>
      </c>
      <c r="E45" s="58">
        <v>1</v>
      </c>
      <c r="F45" s="33">
        <v>245039.43237499997</v>
      </c>
      <c r="G45" s="60">
        <f t="shared" si="4"/>
        <v>6.813207077230269E-4</v>
      </c>
      <c r="H45" s="33">
        <f t="shared" si="5"/>
        <v>58061.87</v>
      </c>
      <c r="I45" s="33"/>
      <c r="J45" s="33">
        <v>2143368.08</v>
      </c>
      <c r="K45" s="60">
        <f t="shared" si="6"/>
        <v>7.8993562739466984E-3</v>
      </c>
      <c r="L45" s="61">
        <f t="shared" si="7"/>
        <v>132700.87</v>
      </c>
      <c r="M45" s="62"/>
      <c r="N45" s="62"/>
      <c r="O45" s="62"/>
      <c r="P45" s="62"/>
      <c r="U45" s="62"/>
      <c r="W45" s="55" t="str">
        <f>VLOOKUP(A45,'[5]DRG UPL SFY20 Combined'!A:A,1,FALSE)</f>
        <v>200196450C</v>
      </c>
      <c r="X45" s="73"/>
      <c r="Y45" s="55" t="str">
        <f>VLOOKUP(A45,'[5]SHOPP UPL SFY2020 Combined OUT'!A:A,1,FALSE)</f>
        <v>200196450C</v>
      </c>
      <c r="Z45" s="55" t="str">
        <f>VLOOKUP(A45,'[5]Cost UPL SFY20 Combine'!B:B,1,FALSE)</f>
        <v>200196450C</v>
      </c>
    </row>
    <row r="46" spans="1:26">
      <c r="A46" s="90" t="s">
        <v>114</v>
      </c>
      <c r="B46" s="89" t="s">
        <v>115</v>
      </c>
      <c r="C46" s="54" t="s">
        <v>201</v>
      </c>
      <c r="D46" s="26">
        <v>1</v>
      </c>
      <c r="E46" s="58">
        <v>1</v>
      </c>
      <c r="F46" s="33">
        <v>5480890.6601250004</v>
      </c>
      <c r="G46" s="60">
        <f t="shared" si="4"/>
        <v>1.5239360731925521E-2</v>
      </c>
      <c r="H46" s="33">
        <f t="shared" si="5"/>
        <v>1298692.07</v>
      </c>
      <c r="I46" s="33"/>
      <c r="J46" s="33">
        <v>4045575.2700048774</v>
      </c>
      <c r="K46" s="60">
        <f t="shared" si="6"/>
        <v>1.4909917101516523E-2</v>
      </c>
      <c r="L46" s="61">
        <f t="shared" si="7"/>
        <v>250470.91</v>
      </c>
      <c r="M46" s="62"/>
      <c r="N46" s="62"/>
      <c r="O46" s="62"/>
      <c r="P46" s="62"/>
      <c r="U46" s="62"/>
      <c r="W46" s="55" t="str">
        <f>VLOOKUP(A46,'[5]DRG UPL SFY20 Combined'!A:A,1,FALSE)</f>
        <v>100697950B</v>
      </c>
      <c r="X46" s="73"/>
      <c r="Y46" s="55" t="str">
        <f>VLOOKUP(A46,'[5]SHOPP UPL SFY2020 Combined OUT'!A:A,1,FALSE)</f>
        <v>100697950B</v>
      </c>
      <c r="Z46" s="55" t="str">
        <f>VLOOKUP(A46,'[5]Cost UPL SFY20 Combine'!B:B,1,FALSE)</f>
        <v>100697950B</v>
      </c>
    </row>
    <row r="47" spans="1:26">
      <c r="A47" s="90" t="s">
        <v>116</v>
      </c>
      <c r="B47" s="89" t="s">
        <v>117</v>
      </c>
      <c r="C47" s="54" t="s">
        <v>201</v>
      </c>
      <c r="D47" s="26">
        <v>1</v>
      </c>
      <c r="E47" s="58">
        <v>1</v>
      </c>
      <c r="F47" s="33">
        <v>36860552.988499999</v>
      </c>
      <c r="G47" s="60">
        <f t="shared" si="4"/>
        <v>0.1024890476025653</v>
      </c>
      <c r="H47" s="33">
        <f t="shared" si="5"/>
        <v>8734074.5899999999</v>
      </c>
      <c r="I47" s="33"/>
      <c r="J47" s="33">
        <v>19526105.812417377</v>
      </c>
      <c r="K47" s="60">
        <f t="shared" si="6"/>
        <v>7.19632189610038E-2</v>
      </c>
      <c r="L47" s="61">
        <f t="shared" si="7"/>
        <v>1208906.3</v>
      </c>
      <c r="M47" s="62"/>
      <c r="N47" s="62"/>
      <c r="O47" s="62"/>
      <c r="P47" s="62"/>
      <c r="U47" s="62"/>
      <c r="W47" s="55" t="str">
        <f>VLOOKUP(A47,'[5]DRG UPL SFY20 Combined'!A:A,1,FALSE)</f>
        <v>100699540A</v>
      </c>
      <c r="X47" s="73"/>
      <c r="Y47" s="55" t="str">
        <f>VLOOKUP(A47,'[5]SHOPP UPL SFY2020 Combined OUT'!A:A,1,FALSE)</f>
        <v>100699540A</v>
      </c>
      <c r="Z47" s="55" t="str">
        <f>VLOOKUP(A47,'[5]Cost UPL SFY20 Combine'!B:B,1,FALSE)</f>
        <v>100699540A</v>
      </c>
    </row>
    <row r="48" spans="1:26">
      <c r="A48" s="90" t="s">
        <v>118</v>
      </c>
      <c r="B48" s="89" t="s">
        <v>119</v>
      </c>
      <c r="C48" s="54" t="s">
        <v>201</v>
      </c>
      <c r="D48" s="26">
        <v>1</v>
      </c>
      <c r="E48" s="58">
        <v>1</v>
      </c>
      <c r="F48" s="33">
        <v>344321.19024999999</v>
      </c>
      <c r="G48" s="60">
        <f t="shared" si="4"/>
        <v>9.5736900282298904E-4</v>
      </c>
      <c r="H48" s="33">
        <f t="shared" si="5"/>
        <v>81586.59</v>
      </c>
      <c r="I48" s="33"/>
      <c r="J48" s="33">
        <v>3418985.3300000397</v>
      </c>
      <c r="K48" s="60">
        <f t="shared" si="6"/>
        <v>1.2600627707895853E-2</v>
      </c>
      <c r="L48" s="61">
        <f t="shared" si="7"/>
        <v>211677.28</v>
      </c>
      <c r="M48" s="62"/>
      <c r="N48" s="62"/>
      <c r="O48" s="62"/>
      <c r="P48" s="62"/>
      <c r="U48" s="62"/>
      <c r="W48" s="55" t="str">
        <f>VLOOKUP(A48,'[5]DRG UPL SFY20 Combined'!A:A,1,FALSE)</f>
        <v>200310990A</v>
      </c>
      <c r="X48" s="73"/>
      <c r="Y48" s="55" t="str">
        <f>VLOOKUP(A48,'[5]SHOPP UPL SFY2020 Combined OUT'!A:A,1,FALSE)</f>
        <v>200310990A</v>
      </c>
      <c r="Z48" s="55" t="str">
        <f>VLOOKUP(A48,'[5]Cost UPL SFY20 Combine'!B:B,1,FALSE)</f>
        <v>200310990A</v>
      </c>
    </row>
    <row r="49" spans="1:26">
      <c r="A49" s="90" t="s">
        <v>120</v>
      </c>
      <c r="B49" s="89" t="s">
        <v>121</v>
      </c>
      <c r="C49" s="54" t="s">
        <v>201</v>
      </c>
      <c r="D49" s="26">
        <v>1</v>
      </c>
      <c r="E49" s="58">
        <v>1</v>
      </c>
      <c r="F49" s="33">
        <v>26477014.892499998</v>
      </c>
      <c r="G49" s="60">
        <f t="shared" si="4"/>
        <v>7.3618104441837084E-2</v>
      </c>
      <c r="H49" s="33">
        <f t="shared" si="5"/>
        <v>6273704.6600000001</v>
      </c>
      <c r="I49" s="33"/>
      <c r="J49" s="33">
        <v>10020655.020800672</v>
      </c>
      <c r="K49" s="60">
        <f t="shared" si="6"/>
        <v>3.6930998854670487E-2</v>
      </c>
      <c r="L49" s="61">
        <f t="shared" si="7"/>
        <v>620401.89</v>
      </c>
      <c r="M49" s="62"/>
      <c r="N49" s="62"/>
      <c r="O49" s="62"/>
      <c r="P49" s="62"/>
      <c r="U49" s="62"/>
      <c r="W49" s="55" t="str">
        <f>VLOOKUP(A49,'[5]DRG UPL SFY20 Combined'!A:A,1,FALSE)</f>
        <v>100699400A</v>
      </c>
      <c r="X49" s="73"/>
      <c r="Y49" s="55" t="str">
        <f>VLOOKUP(A49,'[5]SHOPP UPL SFY2020 Combined OUT'!A:A,1,FALSE)</f>
        <v>100699400A</v>
      </c>
      <c r="Z49" s="55" t="str">
        <f>VLOOKUP(A49,'[5]Cost UPL SFY20 Combine'!B:B,1,FALSE)</f>
        <v>100699400A</v>
      </c>
    </row>
    <row r="50" spans="1:26">
      <c r="A50" s="90" t="s">
        <v>122</v>
      </c>
      <c r="B50" s="89" t="s">
        <v>123</v>
      </c>
      <c r="C50" s="54" t="s">
        <v>201</v>
      </c>
      <c r="D50" s="26">
        <v>1</v>
      </c>
      <c r="E50" s="58">
        <v>1</v>
      </c>
      <c r="F50" s="33">
        <v>1014174.635</v>
      </c>
      <c r="G50" s="60">
        <f t="shared" si="4"/>
        <v>2.8198652493427799E-3</v>
      </c>
      <c r="H50" s="33">
        <f t="shared" si="5"/>
        <v>240307.76</v>
      </c>
      <c r="I50" s="33"/>
      <c r="J50" s="33">
        <v>1868903.8744752049</v>
      </c>
      <c r="K50" s="60">
        <f t="shared" si="6"/>
        <v>6.8878218743646689E-3</v>
      </c>
      <c r="L50" s="61">
        <f t="shared" si="7"/>
        <v>115708.15</v>
      </c>
      <c r="M50" s="62"/>
      <c r="N50" s="62"/>
      <c r="O50" s="62"/>
      <c r="P50" s="62"/>
      <c r="U50" s="62"/>
      <c r="W50" s="55" t="str">
        <f>VLOOKUP(A50,'[5]DRG UPL SFY20 Combined'!A:A,1,FALSE)</f>
        <v>200106410A</v>
      </c>
      <c r="X50" s="73"/>
      <c r="Y50" s="55" t="str">
        <f>VLOOKUP(A50,'[5]SHOPP UPL SFY2020 Combined OUT'!A:A,1,FALSE)</f>
        <v>200106410A</v>
      </c>
      <c r="Z50" s="55" t="str">
        <f>VLOOKUP(A50,'[5]Cost UPL SFY20 Combine'!B:B,1,FALSE)</f>
        <v>200106410A</v>
      </c>
    </row>
    <row r="51" spans="1:26">
      <c r="A51" s="90" t="s">
        <v>124</v>
      </c>
      <c r="B51" s="89" t="s">
        <v>125</v>
      </c>
      <c r="C51" s="54" t="s">
        <v>202</v>
      </c>
      <c r="D51" s="26">
        <v>1</v>
      </c>
      <c r="E51" s="58">
        <v>1</v>
      </c>
      <c r="F51" s="33">
        <v>362152.41</v>
      </c>
      <c r="G51" s="60">
        <f t="shared" si="4"/>
        <v>1.0069478772999864E-3</v>
      </c>
      <c r="H51" s="33">
        <f t="shared" si="5"/>
        <v>85811.69</v>
      </c>
      <c r="I51" s="33"/>
      <c r="J51" s="33">
        <v>0</v>
      </c>
      <c r="K51" s="60">
        <f t="shared" si="6"/>
        <v>0</v>
      </c>
      <c r="L51" s="61">
        <f t="shared" si="7"/>
        <v>0</v>
      </c>
      <c r="M51" s="62"/>
      <c r="N51" s="62"/>
      <c r="O51" s="62"/>
      <c r="P51" s="62"/>
      <c r="U51" s="62"/>
      <c r="W51" s="73"/>
      <c r="X51" s="73"/>
      <c r="Y51" s="73"/>
      <c r="Z51" s="55" t="str">
        <f>VLOOKUP(A51,'[5]Cost UPL SFY20 Combine'!B:B,1,FALSE)</f>
        <v>200682470A</v>
      </c>
    </row>
    <row r="52" spans="1:26">
      <c r="A52" s="90" t="s">
        <v>126</v>
      </c>
      <c r="B52" s="89" t="s">
        <v>127</v>
      </c>
      <c r="C52" s="54" t="s">
        <v>201</v>
      </c>
      <c r="D52" s="26">
        <v>1</v>
      </c>
      <c r="E52" s="58">
        <v>1</v>
      </c>
      <c r="F52" s="33">
        <v>2132508.1459999997</v>
      </c>
      <c r="G52" s="60">
        <f t="shared" si="4"/>
        <v>5.9293393931566804E-3</v>
      </c>
      <c r="H52" s="33">
        <f t="shared" si="5"/>
        <v>505295.87</v>
      </c>
      <c r="I52" s="33"/>
      <c r="J52" s="33">
        <v>2636209.454319498</v>
      </c>
      <c r="K52" s="60">
        <f t="shared" si="6"/>
        <v>9.7157170001413509E-3</v>
      </c>
      <c r="L52" s="61">
        <f t="shared" si="7"/>
        <v>163213.81</v>
      </c>
      <c r="M52" s="62"/>
      <c r="N52" s="62"/>
      <c r="O52" s="62"/>
      <c r="P52" s="62"/>
      <c r="U52" s="62"/>
      <c r="W52" s="55" t="str">
        <f>VLOOKUP(A52,'[5]DRG UPL SFY20 Combined'!A:A,1,FALSE)</f>
        <v>100690020A</v>
      </c>
      <c r="X52" s="73"/>
      <c r="Y52" s="55" t="str">
        <f>VLOOKUP(A52,'[5]SHOPP UPL SFY2020 Combined OUT'!A:A,1,FALSE)</f>
        <v>100690020A</v>
      </c>
      <c r="Z52" s="55" t="str">
        <f>VLOOKUP(A52,'[5]Cost UPL SFY20 Combine'!B:B,1,FALSE)</f>
        <v>100690020A</v>
      </c>
    </row>
    <row r="53" spans="1:26">
      <c r="A53" s="90" t="s">
        <v>128</v>
      </c>
      <c r="B53" s="89" t="s">
        <v>129</v>
      </c>
      <c r="C53" s="54" t="s">
        <v>201</v>
      </c>
      <c r="D53" s="26">
        <v>1</v>
      </c>
      <c r="E53" s="58">
        <v>1</v>
      </c>
      <c r="F53" s="33">
        <v>3442680.4373750002</v>
      </c>
      <c r="G53" s="60">
        <f t="shared" si="4"/>
        <v>9.5722123142489811E-3</v>
      </c>
      <c r="H53" s="33">
        <f t="shared" si="5"/>
        <v>815740.01</v>
      </c>
      <c r="I53" s="33"/>
      <c r="J53" s="33">
        <v>6774194.6459383117</v>
      </c>
      <c r="K53" s="60">
        <f t="shared" si="6"/>
        <v>2.4966209712952773E-2</v>
      </c>
      <c r="L53" s="61">
        <f t="shared" si="7"/>
        <v>419406.03</v>
      </c>
      <c r="M53" s="62"/>
      <c r="N53" s="62"/>
      <c r="O53" s="62"/>
      <c r="P53" s="62"/>
      <c r="U53" s="62"/>
      <c r="W53" s="55" t="str">
        <f>VLOOKUP(A53,'[5]DRG UPL SFY20 Combined'!A:A,1,FALSE)</f>
        <v>100740840B</v>
      </c>
      <c r="X53" s="73"/>
      <c r="Y53" s="55" t="str">
        <f>VLOOKUP(A53,'[5]SHOPP UPL SFY2020 Combined OUT'!A:A,1,FALSE)</f>
        <v>100740840B</v>
      </c>
      <c r="Z53" s="55" t="str">
        <f>VLOOKUP(A53,'[5]Cost UPL SFY20 Combine'!B:B,1,FALSE)</f>
        <v>100740840B</v>
      </c>
    </row>
    <row r="54" spans="1:26">
      <c r="A54" s="90" t="s">
        <v>130</v>
      </c>
      <c r="B54" s="89" t="s">
        <v>131</v>
      </c>
      <c r="C54" s="54" t="s">
        <v>201</v>
      </c>
      <c r="D54" s="26">
        <v>1</v>
      </c>
      <c r="E54" s="58">
        <v>1</v>
      </c>
      <c r="F54" s="33">
        <v>598768.95162499999</v>
      </c>
      <c r="G54" s="60">
        <f t="shared" si="4"/>
        <v>1.6648491303203866E-3</v>
      </c>
      <c r="H54" s="33">
        <f t="shared" si="5"/>
        <v>141877.76000000001</v>
      </c>
      <c r="I54" s="33"/>
      <c r="J54" s="33">
        <v>7359772.0600000098</v>
      </c>
      <c r="K54" s="60">
        <f t="shared" si="6"/>
        <v>2.7124347954728661E-2</v>
      </c>
      <c r="L54" s="61">
        <f t="shared" si="7"/>
        <v>455660.48</v>
      </c>
      <c r="M54" s="62"/>
      <c r="N54" s="62"/>
      <c r="O54" s="62"/>
      <c r="P54" s="62"/>
      <c r="U54" s="62"/>
      <c r="W54" s="55" t="str">
        <f>VLOOKUP(A54,'[5]DRG UPL SFY20 Combined'!A:A,1,FALSE)</f>
        <v>200006260A</v>
      </c>
      <c r="X54" s="73"/>
      <c r="Y54" s="55" t="str">
        <f>VLOOKUP(A54,'[5]SHOPP UPL SFY2020 Combined OUT'!A:A,1,FALSE)</f>
        <v>200006260A</v>
      </c>
      <c r="Z54" s="55" t="str">
        <f>VLOOKUP(A54,'[5]Cost UPL SFY20 Combine'!B:B,1,FALSE)</f>
        <v>200006260A</v>
      </c>
    </row>
    <row r="55" spans="1:26">
      <c r="A55" s="90" t="s">
        <v>132</v>
      </c>
      <c r="B55" s="89" t="s">
        <v>133</v>
      </c>
      <c r="C55" s="54" t="s">
        <v>202</v>
      </c>
      <c r="D55" s="26">
        <v>1</v>
      </c>
      <c r="E55" s="58">
        <v>1</v>
      </c>
      <c r="F55" s="33">
        <v>2776214.54</v>
      </c>
      <c r="G55" s="60">
        <f t="shared" si="4"/>
        <v>7.7191349851361158E-3</v>
      </c>
      <c r="H55" s="33">
        <f t="shared" si="5"/>
        <v>657821.52</v>
      </c>
      <c r="I55" s="33"/>
      <c r="J55" s="33">
        <v>0</v>
      </c>
      <c r="K55" s="60">
        <f t="shared" si="6"/>
        <v>0</v>
      </c>
      <c r="L55" s="61">
        <f t="shared" si="7"/>
        <v>0</v>
      </c>
      <c r="M55" s="62"/>
      <c r="N55" s="62"/>
      <c r="O55" s="62"/>
      <c r="P55" s="62"/>
      <c r="U55" s="62"/>
      <c r="W55" s="73"/>
      <c r="X55" s="55" t="str">
        <f>VLOOKUP(A55,'[5]SHOPP UPL SFY2020 Combined INP'!A:A,1,FALSE)</f>
        <v>200028650A</v>
      </c>
      <c r="Y55" s="73"/>
      <c r="Z55" s="55" t="str">
        <f>VLOOKUP(A55,'[5]Cost UPL SFY20 Combine'!B:B,1,FALSE)</f>
        <v>200028650A</v>
      </c>
    </row>
    <row r="56" spans="1:26">
      <c r="A56" s="90" t="s">
        <v>134</v>
      </c>
      <c r="B56" s="89" t="s">
        <v>135</v>
      </c>
      <c r="C56" s="54" t="s">
        <v>202</v>
      </c>
      <c r="D56" s="26">
        <v>1</v>
      </c>
      <c r="E56" s="58">
        <v>1</v>
      </c>
      <c r="F56" s="33">
        <v>5150863.3499999996</v>
      </c>
      <c r="G56" s="60">
        <f t="shared" si="4"/>
        <v>1.432173519581106E-2</v>
      </c>
      <c r="H56" s="33">
        <f t="shared" si="5"/>
        <v>1220492.3999999999</v>
      </c>
      <c r="I56" s="33"/>
      <c r="J56" s="33">
        <v>0</v>
      </c>
      <c r="K56" s="60">
        <f t="shared" si="6"/>
        <v>0</v>
      </c>
      <c r="L56" s="61">
        <f t="shared" si="7"/>
        <v>0</v>
      </c>
      <c r="M56" s="62"/>
      <c r="N56" s="62"/>
      <c r="O56" s="62"/>
      <c r="P56" s="62"/>
      <c r="U56" s="62"/>
      <c r="W56" s="73"/>
      <c r="X56" s="55" t="str">
        <f>VLOOKUP(A56,'[5]SHOPP UPL SFY2020 Combined INP'!A:A,1,FALSE)</f>
        <v>200673510G</v>
      </c>
      <c r="Y56" s="73"/>
      <c r="Z56" s="55" t="str">
        <f>VLOOKUP(A56,'[5]Cost UPL SFY20 Combine'!B:B,1,FALSE)</f>
        <v>200673510G</v>
      </c>
    </row>
    <row r="57" spans="1:26">
      <c r="A57" s="90" t="s">
        <v>136</v>
      </c>
      <c r="B57" s="89" t="s">
        <v>137</v>
      </c>
      <c r="C57" s="54" t="s">
        <v>201</v>
      </c>
      <c r="D57" s="26">
        <v>1</v>
      </c>
      <c r="E57" s="58">
        <v>1</v>
      </c>
      <c r="F57" s="33">
        <v>803777.34087499988</v>
      </c>
      <c r="G57" s="60">
        <f t="shared" si="4"/>
        <v>2.2348653905572761E-3</v>
      </c>
      <c r="H57" s="33">
        <f t="shared" si="5"/>
        <v>190454.31</v>
      </c>
      <c r="I57" s="33"/>
      <c r="J57" s="33">
        <v>1977921.3231470436</v>
      </c>
      <c r="K57" s="60">
        <f t="shared" si="6"/>
        <v>7.2896043190932248E-3</v>
      </c>
      <c r="L57" s="61">
        <f t="shared" si="7"/>
        <v>122457.68</v>
      </c>
      <c r="M57" s="62"/>
      <c r="N57" s="62"/>
      <c r="O57" s="62"/>
      <c r="P57" s="62"/>
      <c r="U57" s="62"/>
      <c r="W57" s="55" t="str">
        <f>VLOOKUP(A57,'[5]DRG UPL SFY20 Combined'!A:A,1,FALSE)</f>
        <v>200019120A</v>
      </c>
      <c r="X57" s="73"/>
      <c r="Y57" s="55" t="str">
        <f>VLOOKUP(A57,'[5]SHOPP UPL SFY2020 Combined OUT'!A:A,1,FALSE)</f>
        <v>200019120A</v>
      </c>
      <c r="Z57" s="55" t="str">
        <f>VLOOKUP(A57,'[5]Cost UPL SFY20 Combine'!B:B,1,FALSE)</f>
        <v>200019120A</v>
      </c>
    </row>
    <row r="58" spans="1:26">
      <c r="A58" s="53"/>
      <c r="C58" s="54"/>
      <c r="E58" s="58"/>
      <c r="F58" s="59"/>
      <c r="G58" s="76"/>
      <c r="H58" s="59"/>
      <c r="I58" s="59"/>
      <c r="J58" s="59"/>
      <c r="K58" s="76"/>
      <c r="L58" s="61"/>
      <c r="Q58" s="77"/>
      <c r="R58" s="77"/>
    </row>
    <row r="59" spans="1:26">
      <c r="A59" s="53"/>
      <c r="E59" s="58"/>
      <c r="F59" s="59">
        <f>SUM(F5:F58)</f>
        <v>359653581.04837513</v>
      </c>
      <c r="G59" s="80">
        <f>SUM(G5:G58)</f>
        <v>0.99999999999999933</v>
      </c>
      <c r="H59" s="56">
        <f>SUM(H5:H58)</f>
        <v>85219589.760000035</v>
      </c>
      <c r="I59" s="33"/>
      <c r="J59" s="59">
        <f>SUM(J5:J58)</f>
        <v>271334524.69654524</v>
      </c>
      <c r="K59" s="80">
        <f>SUM(K5:K58)</f>
        <v>0.99999999999999944</v>
      </c>
      <c r="L59" s="33">
        <f>SUM(L5:L58)</f>
        <v>16798947.02</v>
      </c>
    </row>
    <row r="60" spans="1:26">
      <c r="A60" s="53"/>
      <c r="E60" s="58"/>
      <c r="F60" s="59">
        <f>SUM(F5:F58)</f>
        <v>359653581.04837513</v>
      </c>
      <c r="G60" s="59"/>
      <c r="H60" s="59">
        <f>H62-H59</f>
        <v>3.3483967185020447E-2</v>
      </c>
      <c r="I60" s="59"/>
      <c r="J60" s="59">
        <f>SUM(J5:J58)</f>
        <v>271334524.69654524</v>
      </c>
      <c r="L60" s="61">
        <f>L62-L59</f>
        <v>-2.541564404964447E-2</v>
      </c>
    </row>
    <row r="61" spans="1:26">
      <c r="A61" s="53"/>
      <c r="E61" s="58"/>
      <c r="F61" s="59"/>
      <c r="G61" s="59"/>
      <c r="H61" s="59"/>
      <c r="I61" s="59"/>
      <c r="J61" s="33"/>
    </row>
    <row r="62" spans="1:26">
      <c r="A62" s="53"/>
      <c r="E62" s="58"/>
      <c r="F62" s="59"/>
      <c r="G62" s="81" t="s">
        <v>203</v>
      </c>
      <c r="H62" s="82">
        <f>H1*'[5]UPL Gap Summary'!D20</f>
        <v>85219589.793484002</v>
      </c>
      <c r="I62" s="59"/>
      <c r="J62" s="57"/>
      <c r="K62" s="81" t="s">
        <v>204</v>
      </c>
      <c r="L62" s="83">
        <f>L1*'[5]UPL Gap Summary'!F20</f>
        <v>16798946.994584356</v>
      </c>
    </row>
    <row r="63" spans="1:26">
      <c r="A63" s="53"/>
      <c r="E63" s="58"/>
      <c r="F63" s="59"/>
      <c r="G63" s="81" t="s">
        <v>205</v>
      </c>
      <c r="H63" s="82">
        <v>-1.4999999999999999E-2</v>
      </c>
      <c r="I63" s="59"/>
      <c r="J63" s="33"/>
      <c r="K63" s="81" t="s">
        <v>205</v>
      </c>
      <c r="L63" s="83">
        <v>7.0000000000000001E-3</v>
      </c>
    </row>
    <row r="64" spans="1:26">
      <c r="A64" s="53"/>
      <c r="E64" s="58"/>
      <c r="F64" s="59"/>
      <c r="G64" s="59"/>
      <c r="H64" s="59"/>
      <c r="I64" s="59"/>
      <c r="J64" s="33"/>
    </row>
    <row r="65" spans="1:26" s="67" customFormat="1">
      <c r="A65" s="63"/>
      <c r="B65" s="64" t="s">
        <v>206</v>
      </c>
      <c r="C65" s="65"/>
      <c r="D65" s="66"/>
      <c r="E65" s="68"/>
      <c r="F65" s="69"/>
      <c r="G65" s="70"/>
      <c r="H65" s="69"/>
      <c r="I65" s="69"/>
      <c r="J65" s="69"/>
      <c r="K65" s="70"/>
      <c r="L65" s="71"/>
      <c r="Q65" s="72"/>
      <c r="R65" s="72"/>
    </row>
    <row r="66" spans="1:26">
      <c r="A66" s="90" t="s">
        <v>138</v>
      </c>
      <c r="B66" s="89" t="s">
        <v>139</v>
      </c>
      <c r="C66" s="54" t="s">
        <v>201</v>
      </c>
      <c r="D66" s="26">
        <v>2</v>
      </c>
      <c r="E66" s="58">
        <v>1</v>
      </c>
      <c r="F66" s="33">
        <v>110643.875375</v>
      </c>
      <c r="G66" s="60">
        <f t="shared" ref="G66:G80" si="8">IF($E66=1,F66/$F$82,0)</f>
        <v>2.9202337927859124E-3</v>
      </c>
      <c r="H66" s="33">
        <f t="shared" ref="H66:H80" si="9">IF($E66=1,ROUND(G66*($H$85),2),0)</f>
        <v>39853.480000000003</v>
      </c>
      <c r="I66" s="33"/>
      <c r="J66" s="33">
        <v>637183.38082347729</v>
      </c>
      <c r="K66" s="60">
        <f t="shared" ref="K66:K80" si="10">IF($E66=1,J66/$J$82,0)</f>
        <v>1.1661164482254948E-2</v>
      </c>
      <c r="L66" s="61">
        <f t="shared" ref="L66:L80" si="11">IF($E66=1,ROUND(K66*$L$85,2),0)</f>
        <v>50941.65</v>
      </c>
      <c r="M66" s="62"/>
      <c r="N66" s="62"/>
      <c r="O66" s="62"/>
      <c r="P66" s="62"/>
      <c r="U66" s="62"/>
      <c r="W66" s="55" t="str">
        <f>VLOOKUP(A66,'[5]DRG UPL SFY20 Combined'!A:A,1,FALSE)</f>
        <v>200668710A</v>
      </c>
      <c r="X66" s="73"/>
      <c r="Y66" s="55" t="str">
        <f>VLOOKUP(A66,'[5]SHOPP UPL SFY2020 Combined OUT'!A:A,1,FALSE)</f>
        <v>200668710A</v>
      </c>
      <c r="Z66" s="55" t="str">
        <f>VLOOKUP(A66,'[5]Cost UPL SFY20 Combine'!B:B,1,FALSE)</f>
        <v>200668710A</v>
      </c>
    </row>
    <row r="67" spans="1:26">
      <c r="A67" s="90" t="s">
        <v>140</v>
      </c>
      <c r="B67" s="89" t="s">
        <v>141</v>
      </c>
      <c r="C67" s="54" t="s">
        <v>201</v>
      </c>
      <c r="D67" s="26">
        <v>2</v>
      </c>
      <c r="E67" s="58">
        <v>1</v>
      </c>
      <c r="F67" s="33">
        <v>344848.94437499996</v>
      </c>
      <c r="G67" s="60">
        <f t="shared" si="8"/>
        <v>9.101629325232086E-3</v>
      </c>
      <c r="H67" s="33">
        <f t="shared" si="9"/>
        <v>124213.21</v>
      </c>
      <c r="I67" s="33"/>
      <c r="J67" s="33">
        <v>1006436.0092416304</v>
      </c>
      <c r="K67" s="60">
        <f t="shared" si="10"/>
        <v>1.8418898229052003E-2</v>
      </c>
      <c r="L67" s="61">
        <f t="shared" si="11"/>
        <v>80462.720000000001</v>
      </c>
      <c r="M67" s="62"/>
      <c r="N67" s="62"/>
      <c r="O67" s="62"/>
      <c r="P67" s="62"/>
      <c r="U67" s="62"/>
      <c r="W67" s="55" t="str">
        <f>VLOOKUP(A67,'[5]DRG UPL SFY20 Combined'!A:A,1,FALSE)</f>
        <v>100700720A</v>
      </c>
      <c r="X67" s="73"/>
      <c r="Y67" s="55" t="str">
        <f>VLOOKUP(A67,'[5]SHOPP UPL SFY2020 Combined OUT'!A:A,1,FALSE)</f>
        <v>100700720A</v>
      </c>
      <c r="Z67" s="55" t="str">
        <f>VLOOKUP(A67,'[5]Cost UPL SFY20 Combine'!B:B,1,FALSE)</f>
        <v>100700720A</v>
      </c>
    </row>
    <row r="68" spans="1:26">
      <c r="A68" s="90" t="s">
        <v>142</v>
      </c>
      <c r="B68" s="88" t="s">
        <v>143</v>
      </c>
      <c r="C68" s="54" t="s">
        <v>201</v>
      </c>
      <c r="D68" s="26">
        <v>2</v>
      </c>
      <c r="E68" s="58">
        <v>1</v>
      </c>
      <c r="F68" s="33">
        <v>9657709.6842500009</v>
      </c>
      <c r="G68" s="60">
        <f t="shared" si="8"/>
        <v>0.25489680368909995</v>
      </c>
      <c r="H68" s="33">
        <f t="shared" si="9"/>
        <v>3478668.51</v>
      </c>
      <c r="I68" s="33"/>
      <c r="J68" s="33">
        <v>10725247.012996268</v>
      </c>
      <c r="K68" s="60">
        <f t="shared" si="10"/>
        <v>0.19628394791108278</v>
      </c>
      <c r="L68" s="61">
        <f t="shared" si="11"/>
        <v>857463.88</v>
      </c>
      <c r="M68" s="62"/>
      <c r="N68" s="62"/>
      <c r="O68" s="62"/>
      <c r="P68" s="62"/>
      <c r="U68" s="62"/>
      <c r="W68" s="55" t="str">
        <f>VLOOKUP(A68,'[5]DRG UPL SFY20 Combined'!A:A,1,FALSE)</f>
        <v>100749570S</v>
      </c>
      <c r="X68" s="73"/>
      <c r="Y68" s="55" t="str">
        <f>VLOOKUP(A68,'[5]SHOPP UPL SFY2020 Combined OUT'!A:A,1,FALSE)</f>
        <v>100749570S</v>
      </c>
      <c r="Z68" s="55" t="str">
        <f>VLOOKUP(A68,'[5]Cost UPL SFY20 Combine'!B:B,1,FALSE)</f>
        <v>100749570S</v>
      </c>
    </row>
    <row r="69" spans="1:26">
      <c r="A69" s="90" t="s">
        <v>144</v>
      </c>
      <c r="B69" s="89" t="s">
        <v>145</v>
      </c>
      <c r="C69" s="54" t="s">
        <v>201</v>
      </c>
      <c r="D69" s="26">
        <v>2</v>
      </c>
      <c r="E69" s="58">
        <v>1</v>
      </c>
      <c r="F69" s="33">
        <v>353593.95749999996</v>
      </c>
      <c r="G69" s="60">
        <f t="shared" si="8"/>
        <v>9.3324372462257089E-3</v>
      </c>
      <c r="H69" s="33">
        <f t="shared" si="9"/>
        <v>127363.13</v>
      </c>
      <c r="I69" s="33"/>
      <c r="J69" s="33">
        <v>669111.78811101255</v>
      </c>
      <c r="K69" s="60">
        <f t="shared" si="10"/>
        <v>1.2245489843276131E-2</v>
      </c>
      <c r="L69" s="61">
        <f t="shared" si="11"/>
        <v>53494.26</v>
      </c>
      <c r="M69" s="62"/>
      <c r="N69" s="62"/>
      <c r="O69" s="62"/>
      <c r="P69" s="62"/>
      <c r="U69" s="62"/>
      <c r="W69" s="55" t="str">
        <f>VLOOKUP(A69,'[5]DRG UPL SFY20 Combined'!A:A,1,FALSE)</f>
        <v>100700880A</v>
      </c>
      <c r="X69" s="73"/>
      <c r="Y69" s="55" t="str">
        <f>VLOOKUP(A69,'[5]SHOPP UPL SFY2020 Combined OUT'!A:A,1,FALSE)</f>
        <v>100700880A</v>
      </c>
      <c r="Z69" s="55" t="str">
        <f>VLOOKUP(A69,'[5]Cost UPL SFY20 Combine'!B:B,1,FALSE)</f>
        <v>100700880A</v>
      </c>
    </row>
    <row r="70" spans="1:26">
      <c r="A70" s="90" t="s">
        <v>146</v>
      </c>
      <c r="B70" s="89" t="s">
        <v>147</v>
      </c>
      <c r="C70" s="54" t="s">
        <v>201</v>
      </c>
      <c r="D70" s="26">
        <v>2</v>
      </c>
      <c r="E70" s="58">
        <v>1</v>
      </c>
      <c r="F70" s="33">
        <v>405886.89937499998</v>
      </c>
      <c r="G70" s="60">
        <f t="shared" si="8"/>
        <v>1.0712609582651923E-2</v>
      </c>
      <c r="H70" s="33">
        <f t="shared" si="9"/>
        <v>146198.84</v>
      </c>
      <c r="I70" s="33"/>
      <c r="J70" s="33">
        <v>2220336.7044711951</v>
      </c>
      <c r="K70" s="60">
        <f t="shared" si="10"/>
        <v>4.0634630933664345E-2</v>
      </c>
      <c r="L70" s="61">
        <f t="shared" si="11"/>
        <v>177511.86</v>
      </c>
      <c r="M70" s="62"/>
      <c r="N70" s="62"/>
      <c r="O70" s="62"/>
      <c r="P70" s="62"/>
      <c r="U70" s="62"/>
      <c r="W70" s="55" t="str">
        <f>VLOOKUP(A70,'[5]DRG UPL SFY20 Combined'!A:A,1,FALSE)</f>
        <v>100700820A</v>
      </c>
      <c r="X70" s="73"/>
      <c r="Y70" s="55" t="str">
        <f>VLOOKUP(A70,'[5]SHOPP UPL SFY2020 Combined OUT'!A:A,1,FALSE)</f>
        <v>100700820A</v>
      </c>
      <c r="Z70" s="55" t="str">
        <f>VLOOKUP(A70,'[5]Cost UPL SFY20 Combine'!B:B,1,FALSE)</f>
        <v>100700820A</v>
      </c>
    </row>
    <row r="71" spans="1:26">
      <c r="A71" s="90" t="s">
        <v>148</v>
      </c>
      <c r="B71" s="89" t="s">
        <v>149</v>
      </c>
      <c r="C71" s="54" t="s">
        <v>201</v>
      </c>
      <c r="D71" s="26">
        <v>2</v>
      </c>
      <c r="E71" s="58">
        <v>1</v>
      </c>
      <c r="F71" s="33">
        <v>1872946.585</v>
      </c>
      <c r="G71" s="60">
        <f t="shared" si="8"/>
        <v>4.9432848325880255E-2</v>
      </c>
      <c r="H71" s="33">
        <f t="shared" si="9"/>
        <v>674627.89</v>
      </c>
      <c r="I71" s="33"/>
      <c r="J71" s="33">
        <v>2917486.1000000099</v>
      </c>
      <c r="K71" s="60">
        <f t="shared" si="10"/>
        <v>5.3393240173377564E-2</v>
      </c>
      <c r="L71" s="61">
        <f t="shared" si="11"/>
        <v>233247.68</v>
      </c>
      <c r="M71" s="62"/>
      <c r="N71" s="62"/>
      <c r="O71" s="62"/>
      <c r="P71" s="62"/>
      <c r="U71" s="62"/>
      <c r="W71" s="55" t="str">
        <f>VLOOKUP(A71,'[5]DRG UPL SFY20 Combined'!A:A,1,FALSE)</f>
        <v>100699350A</v>
      </c>
      <c r="X71" s="73"/>
      <c r="Y71" s="55" t="str">
        <f>VLOOKUP(A71,'[5]SHOPP UPL SFY2020 Combined OUT'!A:A,1,FALSE)</f>
        <v>100699350A</v>
      </c>
      <c r="Z71" s="55" t="str">
        <f>VLOOKUP(A71,'[5]Cost UPL SFY20 Combine'!B:B,1,FALSE)</f>
        <v>100699350A</v>
      </c>
    </row>
    <row r="72" spans="1:26">
      <c r="A72" s="90" t="s">
        <v>150</v>
      </c>
      <c r="B72" s="89" t="s">
        <v>151</v>
      </c>
      <c r="C72" s="54" t="s">
        <v>201</v>
      </c>
      <c r="D72" s="26">
        <v>2</v>
      </c>
      <c r="E72" s="58">
        <v>1</v>
      </c>
      <c r="F72" s="33">
        <v>4191936.3723749993</v>
      </c>
      <c r="G72" s="60">
        <f t="shared" si="8"/>
        <v>0.11063815516519604</v>
      </c>
      <c r="H72" s="33">
        <f t="shared" si="9"/>
        <v>1509918.76</v>
      </c>
      <c r="I72" s="33"/>
      <c r="J72" s="33">
        <v>4686128.8529629521</v>
      </c>
      <c r="K72" s="60">
        <f t="shared" si="10"/>
        <v>8.57613694645004E-2</v>
      </c>
      <c r="L72" s="61">
        <f t="shared" si="11"/>
        <v>374647.43</v>
      </c>
      <c r="M72" s="62"/>
      <c r="N72" s="62"/>
      <c r="O72" s="62"/>
      <c r="P72" s="62"/>
      <c r="U72" s="62"/>
      <c r="W72" s="55" t="str">
        <f>VLOOKUP(A72,'[5]DRG UPL SFY20 Combined'!A:A,1,FALSE)</f>
        <v>100710530D</v>
      </c>
      <c r="X72" s="73"/>
      <c r="Y72" s="55" t="str">
        <f>VLOOKUP(A72,'[5]SHOPP UPL SFY2020 Combined OUT'!A:A,1,FALSE)</f>
        <v>100710530D</v>
      </c>
      <c r="Z72" s="55" t="str">
        <f>VLOOKUP(A72,'[5]Cost UPL SFY20 Combine'!B:B,1,FALSE)</f>
        <v>100710530D</v>
      </c>
    </row>
    <row r="73" spans="1:26">
      <c r="A73" s="90" t="s">
        <v>152</v>
      </c>
      <c r="B73" s="89" t="s">
        <v>153</v>
      </c>
      <c r="C73" s="54" t="s">
        <v>201</v>
      </c>
      <c r="D73" s="26">
        <v>2</v>
      </c>
      <c r="E73" s="58">
        <v>1</v>
      </c>
      <c r="F73" s="33">
        <v>12501045.64525</v>
      </c>
      <c r="G73" s="60">
        <f t="shared" si="8"/>
        <v>0.32994122643201224</v>
      </c>
      <c r="H73" s="33">
        <f t="shared" si="9"/>
        <v>4502826.78</v>
      </c>
      <c r="I73" s="33"/>
      <c r="J73" s="33">
        <v>13588518.580000399</v>
      </c>
      <c r="K73" s="60">
        <f t="shared" si="10"/>
        <v>0.24868500183852196</v>
      </c>
      <c r="L73" s="61">
        <f t="shared" si="11"/>
        <v>1086377.21</v>
      </c>
      <c r="M73" s="62"/>
      <c r="N73" s="62"/>
      <c r="O73" s="62"/>
      <c r="P73" s="62"/>
      <c r="U73" s="62"/>
      <c r="W73" s="55" t="str">
        <f>VLOOKUP(A73,'[5]DRG UPL SFY20 Combined'!A:A,1,FALSE)</f>
        <v>100700690A</v>
      </c>
      <c r="X73" s="73"/>
      <c r="Y73" s="55" t="str">
        <f>VLOOKUP(A73,'[5]SHOPP UPL SFY2020 Combined OUT'!A:A,1,FALSE)</f>
        <v>100700690A</v>
      </c>
      <c r="Z73" s="55" t="str">
        <f>VLOOKUP(A73,'[5]Cost UPL SFY20 Combine'!B:B,1,FALSE)</f>
        <v>100700690A</v>
      </c>
    </row>
    <row r="74" spans="1:26">
      <c r="A74" s="90" t="s">
        <v>154</v>
      </c>
      <c r="B74" s="89" t="s">
        <v>155</v>
      </c>
      <c r="C74" s="54" t="s">
        <v>201</v>
      </c>
      <c r="D74" s="26">
        <v>2</v>
      </c>
      <c r="E74" s="58">
        <v>1</v>
      </c>
      <c r="F74" s="33">
        <v>3676924.2387499996</v>
      </c>
      <c r="G74" s="60">
        <f t="shared" si="8"/>
        <v>9.7045393422088136E-2</v>
      </c>
      <c r="H74" s="33">
        <f t="shared" si="9"/>
        <v>1324413.45</v>
      </c>
      <c r="I74" s="33"/>
      <c r="J74" s="33">
        <v>5316359.7767826617</v>
      </c>
      <c r="K74" s="60">
        <f t="shared" si="10"/>
        <v>9.7295296251742075E-2</v>
      </c>
      <c r="L74" s="61">
        <f t="shared" si="11"/>
        <v>425033.24</v>
      </c>
      <c r="M74" s="62"/>
      <c r="N74" s="62"/>
      <c r="O74" s="62"/>
      <c r="P74" s="62"/>
      <c r="U74" s="62"/>
      <c r="W74" s="55" t="str">
        <f>VLOOKUP(A74,'[5]DRG UPL SFY20 Combined'!A:A,1,FALSE)</f>
        <v>100700680A</v>
      </c>
      <c r="X74" s="73"/>
      <c r="Y74" s="55" t="str">
        <f>VLOOKUP(A74,'[5]SHOPP UPL SFY2020 Combined OUT'!A:A,1,FALSE)</f>
        <v>100700680A</v>
      </c>
      <c r="Z74" s="55" t="str">
        <f>VLOOKUP(A74,'[5]Cost UPL SFY20 Combine'!B:B,1,FALSE)</f>
        <v>100700680A</v>
      </c>
    </row>
    <row r="75" spans="1:26">
      <c r="A75" s="90" t="s">
        <v>156</v>
      </c>
      <c r="B75" s="89" t="s">
        <v>157</v>
      </c>
      <c r="C75" s="54" t="s">
        <v>201</v>
      </c>
      <c r="D75" s="26">
        <v>2</v>
      </c>
      <c r="E75" s="58">
        <v>1</v>
      </c>
      <c r="F75" s="33">
        <v>44411.662125000003</v>
      </c>
      <c r="G75" s="60">
        <f t="shared" si="8"/>
        <v>1.1721610083852796E-3</v>
      </c>
      <c r="H75" s="33">
        <f t="shared" si="9"/>
        <v>15996.9</v>
      </c>
      <c r="I75" s="33"/>
      <c r="J75" s="33">
        <v>230841.63391932243</v>
      </c>
      <c r="K75" s="60">
        <f t="shared" si="10"/>
        <v>4.2246586202653175E-3</v>
      </c>
      <c r="L75" s="61">
        <f t="shared" si="11"/>
        <v>18455.37</v>
      </c>
      <c r="M75" s="62"/>
      <c r="N75" s="62"/>
      <c r="O75" s="62"/>
      <c r="P75" s="62"/>
      <c r="U75" s="62"/>
      <c r="W75" s="55" t="str">
        <f>VLOOKUP(A75,'[5]DRG UPL SFY20 Combined'!A:A,1,FALSE)</f>
        <v>200417790W</v>
      </c>
      <c r="X75" s="73"/>
      <c r="Y75" s="55" t="str">
        <f>VLOOKUP(A75,'[5]SHOPP UPL SFY2020 Combined OUT'!A:A,1,FALSE)</f>
        <v>200417790W</v>
      </c>
      <c r="Z75" s="55" t="str">
        <f>VLOOKUP(A75,'[5]Cost UPL SFY20 Combine'!B:B,1,FALSE)</f>
        <v>200417790W</v>
      </c>
    </row>
    <row r="76" spans="1:26">
      <c r="A76" s="90" t="s">
        <v>158</v>
      </c>
      <c r="B76" s="89" t="s">
        <v>159</v>
      </c>
      <c r="C76" s="54" t="s">
        <v>201</v>
      </c>
      <c r="D76" s="26">
        <v>2</v>
      </c>
      <c r="E76" s="58">
        <v>1</v>
      </c>
      <c r="F76" s="33">
        <v>81963.414000000004</v>
      </c>
      <c r="G76" s="60">
        <f t="shared" si="8"/>
        <v>2.1632677861623748E-3</v>
      </c>
      <c r="H76" s="33">
        <f t="shared" si="9"/>
        <v>29522.89</v>
      </c>
      <c r="I76" s="33"/>
      <c r="J76" s="33">
        <v>905120.67999999889</v>
      </c>
      <c r="K76" s="60">
        <f t="shared" si="10"/>
        <v>1.6564715030906434E-2</v>
      </c>
      <c r="L76" s="61">
        <f t="shared" si="11"/>
        <v>72362.740000000005</v>
      </c>
      <c r="M76" s="62"/>
      <c r="N76" s="62"/>
      <c r="O76" s="62"/>
      <c r="P76" s="62"/>
      <c r="U76" s="62"/>
      <c r="W76" s="55" t="str">
        <f>VLOOKUP(A76,'[5]DRG UPL SFY20 Combined'!A:A,1,FALSE)</f>
        <v>100699900A</v>
      </c>
      <c r="X76" s="73"/>
      <c r="Y76" s="55" t="str">
        <f>VLOOKUP(A76,'[5]SHOPP UPL SFY2020 Combined OUT'!A:A,1,FALSE)</f>
        <v>100699900A</v>
      </c>
      <c r="Z76" s="55" t="str">
        <f>VLOOKUP(A76,'[5]Cost UPL SFY20 Combine'!B:B,1,FALSE)</f>
        <v>100699900A</v>
      </c>
    </row>
    <row r="77" spans="1:26">
      <c r="A77" s="90" t="s">
        <v>160</v>
      </c>
      <c r="B77" s="89" t="s">
        <v>161</v>
      </c>
      <c r="C77" s="54" t="s">
        <v>201</v>
      </c>
      <c r="D77" s="26">
        <v>2</v>
      </c>
      <c r="E77" s="58">
        <v>1</v>
      </c>
      <c r="F77" s="33">
        <v>147414.35025000002</v>
      </c>
      <c r="G77" s="60">
        <f t="shared" si="8"/>
        <v>3.8907202561606628E-3</v>
      </c>
      <c r="H77" s="33">
        <f t="shared" si="9"/>
        <v>53098.06</v>
      </c>
      <c r="I77" s="33"/>
      <c r="J77" s="33">
        <v>292275.44</v>
      </c>
      <c r="K77" s="60">
        <f t="shared" si="10"/>
        <v>5.3489655922266607E-3</v>
      </c>
      <c r="L77" s="61">
        <f t="shared" si="11"/>
        <v>23366.89</v>
      </c>
      <c r="M77" s="62"/>
      <c r="N77" s="62"/>
      <c r="O77" s="62"/>
      <c r="P77" s="62"/>
      <c r="U77" s="62"/>
      <c r="W77" s="55" t="str">
        <f>VLOOKUP(A77,'[5]DRG UPL SFY20 Combined'!A:A,1,FALSE)</f>
        <v>100700770A</v>
      </c>
      <c r="X77" s="73"/>
      <c r="Y77" s="55" t="str">
        <f>VLOOKUP(A77,'[5]SHOPP UPL SFY2020 Combined OUT'!A:A,1,FALSE)</f>
        <v>100700770A</v>
      </c>
      <c r="Z77" s="55" t="str">
        <f>VLOOKUP(A77,'[5]Cost UPL SFY20 Combine'!B:B,1,FALSE)</f>
        <v>100700770A</v>
      </c>
    </row>
    <row r="78" spans="1:26" ht="12" customHeight="1">
      <c r="A78" s="90" t="s">
        <v>162</v>
      </c>
      <c r="B78" s="89" t="s">
        <v>163</v>
      </c>
      <c r="C78" s="54" t="s">
        <v>201</v>
      </c>
      <c r="D78" s="26">
        <v>2</v>
      </c>
      <c r="E78" s="58">
        <v>1</v>
      </c>
      <c r="F78" s="33">
        <v>204990.62849999999</v>
      </c>
      <c r="G78" s="60">
        <f t="shared" si="8"/>
        <v>5.4103361665636422E-3</v>
      </c>
      <c r="H78" s="33">
        <f t="shared" si="9"/>
        <v>73836.81</v>
      </c>
      <c r="I78" s="33"/>
      <c r="J78" s="33">
        <v>1491963.2499999898</v>
      </c>
      <c r="K78" s="60">
        <f t="shared" si="10"/>
        <v>2.7304586690953602E-2</v>
      </c>
      <c r="L78" s="61">
        <f t="shared" si="11"/>
        <v>119279.73</v>
      </c>
      <c r="M78" s="62"/>
      <c r="N78" s="62"/>
      <c r="O78" s="62"/>
      <c r="P78" s="62"/>
      <c r="U78" s="62"/>
      <c r="W78" s="55" t="str">
        <f>VLOOKUP(A78,'[5]DRG UPL SFY20 Combined'!A:A,1,FALSE)</f>
        <v>100700190A</v>
      </c>
      <c r="X78" s="73"/>
      <c r="Y78" s="55" t="str">
        <f>VLOOKUP(A78,'[5]SHOPP UPL SFY2020 Combined OUT'!A:A,1,FALSE)</f>
        <v>100700190A</v>
      </c>
      <c r="Z78" s="55" t="str">
        <f>VLOOKUP(A78,'[5]Cost UPL SFY20 Combine'!B:B,1,FALSE)</f>
        <v>100700190A</v>
      </c>
    </row>
    <row r="79" spans="1:26">
      <c r="A79" s="90" t="s">
        <v>164</v>
      </c>
      <c r="B79" s="89" t="s">
        <v>165</v>
      </c>
      <c r="C79" s="54" t="s">
        <v>201</v>
      </c>
      <c r="D79" s="26">
        <v>2</v>
      </c>
      <c r="E79" s="58">
        <v>1</v>
      </c>
      <c r="F79" s="33">
        <v>2376901.9878749996</v>
      </c>
      <c r="G79" s="60">
        <f t="shared" si="8"/>
        <v>6.2733788775993379E-2</v>
      </c>
      <c r="H79" s="33">
        <f t="shared" si="9"/>
        <v>856150.62</v>
      </c>
      <c r="I79" s="33"/>
      <c r="J79" s="33">
        <v>8372571.6488188002</v>
      </c>
      <c r="K79" s="60">
        <f t="shared" si="10"/>
        <v>0.15322737233064879</v>
      </c>
      <c r="L79" s="61">
        <f t="shared" si="11"/>
        <v>669371.79</v>
      </c>
      <c r="M79" s="62"/>
      <c r="N79" s="62"/>
      <c r="O79" s="62"/>
      <c r="P79" s="62"/>
      <c r="U79" s="62"/>
      <c r="W79" s="55" t="str">
        <f>VLOOKUP(A79,'[5]DRG UPL SFY20 Combined'!A:A,1,FALSE)</f>
        <v>100699950A</v>
      </c>
      <c r="X79" s="73"/>
      <c r="Y79" s="55" t="str">
        <f>VLOOKUP(A79,'[5]SHOPP UPL SFY2020 Combined OUT'!A:A,1,FALSE)</f>
        <v>100699950A</v>
      </c>
      <c r="Z79" s="55" t="str">
        <f>VLOOKUP(A79,'[5]Cost UPL SFY20 Combine'!B:B,1,FALSE)</f>
        <v>100699950A</v>
      </c>
    </row>
    <row r="80" spans="1:26">
      <c r="A80" s="90" t="s">
        <v>166</v>
      </c>
      <c r="B80" s="89" t="s">
        <v>167</v>
      </c>
      <c r="C80" s="54" t="s">
        <v>201</v>
      </c>
      <c r="D80" s="26">
        <v>2</v>
      </c>
      <c r="E80" s="58">
        <v>1</v>
      </c>
      <c r="F80" s="33">
        <v>1917486.2992499999</v>
      </c>
      <c r="G80" s="60">
        <f t="shared" si="8"/>
        <v>5.0608389025562459E-2</v>
      </c>
      <c r="H80" s="33">
        <f t="shared" si="9"/>
        <v>690670.92</v>
      </c>
      <c r="I80" s="33"/>
      <c r="J80" s="33">
        <v>1581907.2876825414</v>
      </c>
      <c r="K80" s="60">
        <f t="shared" si="10"/>
        <v>2.8950662607527048E-2</v>
      </c>
      <c r="L80" s="61">
        <f t="shared" si="11"/>
        <v>126470.59</v>
      </c>
      <c r="M80" s="62"/>
      <c r="N80" s="62"/>
      <c r="O80" s="62"/>
      <c r="P80" s="62"/>
      <c r="U80" s="62"/>
      <c r="W80" s="55" t="str">
        <f>VLOOKUP(A80,'[5]DRG UPL SFY20 Combined'!A:A,1,FALSE)</f>
        <v>200100890B</v>
      </c>
      <c r="X80" s="73"/>
      <c r="Y80" s="55" t="str">
        <f>VLOOKUP(A80,'[5]SHOPP UPL SFY2020 Combined OUT'!A:A,1,FALSE)</f>
        <v>200100890B</v>
      </c>
      <c r="Z80" s="55" t="str">
        <f>VLOOKUP(A80,'[5]Cost UPL SFY20 Combine'!B:B,1,FALSE)</f>
        <v>200100890B</v>
      </c>
    </row>
    <row r="81" spans="1:12">
      <c r="A81" s="53"/>
      <c r="C81" s="54"/>
      <c r="E81" s="78"/>
      <c r="F81" s="33"/>
      <c r="G81" s="60"/>
      <c r="H81" s="33"/>
      <c r="I81" s="33"/>
      <c r="J81" s="33"/>
      <c r="K81" s="60"/>
      <c r="L81" s="61"/>
    </row>
    <row r="82" spans="1:12">
      <c r="A82" s="53"/>
      <c r="E82" s="58"/>
      <c r="F82" s="59">
        <f>SUM(F66:F80)</f>
        <v>37888704.544249997</v>
      </c>
      <c r="G82" s="76">
        <f>SUM(G66:G81)</f>
        <v>1</v>
      </c>
      <c r="H82" s="33">
        <f>SUM(H66:H80)</f>
        <v>13647360.25</v>
      </c>
      <c r="I82" s="33"/>
      <c r="J82" s="59">
        <f>SUM(J66:J80)</f>
        <v>54641488.145810254</v>
      </c>
      <c r="K82" s="60">
        <f>SUM(K66:K80)</f>
        <v>1</v>
      </c>
      <c r="L82" s="33">
        <f>SUM(L66:L80)</f>
        <v>4368487.04</v>
      </c>
    </row>
    <row r="83" spans="1:12">
      <c r="A83" s="53"/>
      <c r="E83" s="58"/>
      <c r="F83" s="84">
        <f>SUM(F66:F80)</f>
        <v>37888704.544249997</v>
      </c>
      <c r="G83" s="59"/>
      <c r="H83" s="59"/>
      <c r="I83" s="59"/>
      <c r="J83" s="84">
        <f>SUM(J66:J80)</f>
        <v>54641488.145810254</v>
      </c>
    </row>
    <row r="84" spans="1:12">
      <c r="A84" s="53"/>
      <c r="E84" s="58"/>
      <c r="F84" s="59"/>
      <c r="G84" s="59"/>
      <c r="H84" s="59"/>
      <c r="I84" s="59"/>
      <c r="J84" s="59"/>
    </row>
    <row r="85" spans="1:12">
      <c r="A85" s="53"/>
      <c r="E85" s="58"/>
      <c r="F85" s="59"/>
      <c r="G85" s="81" t="s">
        <v>207</v>
      </c>
      <c r="H85" s="81">
        <f>H1*'[5]UPL Gap Summary'!D19</f>
        <v>13647360.256515989</v>
      </c>
      <c r="I85" s="59"/>
      <c r="J85" s="57"/>
      <c r="K85" s="87" t="s">
        <v>208</v>
      </c>
      <c r="L85" s="83">
        <f>L1*'[5]UPL Gap Summary'!F19</f>
        <v>4368487.0354156466</v>
      </c>
    </row>
    <row r="86" spans="1:12">
      <c r="A86" s="53"/>
      <c r="E86" s="58"/>
      <c r="F86" s="59"/>
      <c r="G86" s="59"/>
      <c r="H86" s="59"/>
      <c r="I86" s="59"/>
      <c r="J86" s="59"/>
    </row>
    <row r="87" spans="1:12">
      <c r="A87" s="53"/>
      <c r="E87" s="58"/>
      <c r="F87" s="59">
        <f>F60+F83</f>
        <v>397542285.59262514</v>
      </c>
      <c r="G87" s="59"/>
      <c r="H87" s="59">
        <f>H59+H82</f>
        <v>98866950.010000035</v>
      </c>
      <c r="I87" s="59"/>
      <c r="J87" s="59">
        <f>J60+J83</f>
        <v>325976012.84235549</v>
      </c>
      <c r="K87" s="61"/>
      <c r="L87" s="59">
        <f>L59+L82</f>
        <v>21167434.059999999</v>
      </c>
    </row>
    <row r="97" spans="2:10">
      <c r="B97" s="55"/>
      <c r="C97" s="55"/>
      <c r="D97" s="55"/>
      <c r="E97" s="85"/>
      <c r="F97" s="33"/>
      <c r="G97" s="33"/>
      <c r="H97" s="33"/>
      <c r="I97" s="33"/>
      <c r="J97" s="33"/>
    </row>
    <row r="98" spans="2:10">
      <c r="B98" s="55"/>
      <c r="C98" s="55"/>
      <c r="D98" s="55"/>
      <c r="E98" s="85"/>
    </row>
    <row r="99" spans="2:10">
      <c r="B99" s="55"/>
      <c r="C99" s="55"/>
      <c r="D99" s="55"/>
      <c r="E99" s="85"/>
    </row>
    <row r="100" spans="2:10">
      <c r="B100" s="55"/>
      <c r="C100" s="55"/>
      <c r="D100" s="55"/>
      <c r="E100" s="85"/>
    </row>
    <row r="101" spans="2:10">
      <c r="B101" s="55"/>
      <c r="C101" s="55"/>
      <c r="D101" s="55"/>
      <c r="E101" s="85"/>
    </row>
    <row r="102" spans="2:10">
      <c r="B102" s="55"/>
      <c r="C102" s="55"/>
      <c r="D102" s="55"/>
      <c r="E102" s="85"/>
    </row>
    <row r="103" spans="2:10">
      <c r="B103" s="55"/>
      <c r="C103" s="55"/>
      <c r="D103" s="55"/>
      <c r="E103" s="85"/>
    </row>
    <row r="104" spans="2:10">
      <c r="B104" s="55"/>
      <c r="C104" s="55"/>
      <c r="D104" s="55"/>
      <c r="E104" s="85"/>
    </row>
    <row r="105" spans="2:10">
      <c r="B105" s="55"/>
      <c r="C105" s="55"/>
      <c r="D105" s="55"/>
      <c r="E105" s="85"/>
    </row>
    <row r="106" spans="2:10">
      <c r="E106" s="85"/>
    </row>
    <row r="107" spans="2:10">
      <c r="E107" s="57"/>
    </row>
    <row r="117" spans="1:21" s="56" customFormat="1">
      <c r="A117" s="55"/>
      <c r="B117" s="26"/>
      <c r="C117" s="26"/>
      <c r="D117" s="26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62"/>
      <c r="R117" s="62"/>
      <c r="U117" s="55"/>
    </row>
    <row r="118" spans="1:21" s="56" customFormat="1">
      <c r="A118" s="55"/>
      <c r="B118" s="26"/>
      <c r="C118" s="26"/>
      <c r="D118" s="26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62"/>
      <c r="R118" s="62"/>
      <c r="U118" s="55"/>
    </row>
    <row r="119" spans="1:21" s="56" customFormat="1">
      <c r="A119" s="55"/>
      <c r="B119" s="26"/>
      <c r="C119" s="26"/>
      <c r="D119" s="26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62"/>
      <c r="R119" s="62"/>
      <c r="U119" s="55"/>
    </row>
    <row r="120" spans="1:21" s="56" customFormat="1">
      <c r="A120" s="55"/>
      <c r="B120" s="26"/>
      <c r="C120" s="26"/>
      <c r="D120" s="26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62"/>
      <c r="R120" s="62"/>
      <c r="U120" s="55"/>
    </row>
    <row r="121" spans="1:21" s="56" customFormat="1">
      <c r="A121" s="55"/>
      <c r="B121" s="26"/>
      <c r="C121" s="26"/>
      <c r="D121" s="26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62"/>
      <c r="R121" s="62"/>
      <c r="U121" s="55"/>
    </row>
    <row r="122" spans="1:21" s="56" customFormat="1">
      <c r="A122" s="55"/>
      <c r="B122" s="26"/>
      <c r="C122" s="26"/>
      <c r="D122" s="26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62"/>
      <c r="R122" s="62"/>
      <c r="U122" s="55"/>
    </row>
    <row r="123" spans="1:21" s="56" customFormat="1">
      <c r="A123" s="55"/>
      <c r="B123" s="26"/>
      <c r="C123" s="26"/>
      <c r="D123" s="26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62"/>
      <c r="R123" s="62"/>
      <c r="U123" s="55"/>
    </row>
    <row r="124" spans="1:21" s="56" customFormat="1">
      <c r="A124" s="55"/>
      <c r="B124" s="26"/>
      <c r="C124" s="26"/>
      <c r="D124" s="26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62"/>
      <c r="R124" s="62"/>
      <c r="U124" s="55"/>
    </row>
    <row r="125" spans="1:21" s="56" customFormat="1">
      <c r="A125" s="55"/>
      <c r="B125" s="26"/>
      <c r="C125" s="26"/>
      <c r="D125" s="26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62"/>
      <c r="R125" s="62"/>
      <c r="U125" s="55"/>
    </row>
    <row r="126" spans="1:21" s="56" customFormat="1">
      <c r="A126" s="55"/>
      <c r="B126" s="26"/>
      <c r="C126" s="26"/>
      <c r="D126" s="26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62"/>
      <c r="R126" s="62"/>
      <c r="U126" s="55"/>
    </row>
    <row r="127" spans="1:21" s="56" customFormat="1">
      <c r="A127" s="55"/>
      <c r="B127" s="26"/>
      <c r="C127" s="26"/>
      <c r="D127" s="26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62"/>
      <c r="R127" s="62"/>
      <c r="U127" s="55"/>
    </row>
    <row r="128" spans="1:21" s="56" customFormat="1">
      <c r="A128" s="55"/>
      <c r="B128" s="26"/>
      <c r="C128" s="26"/>
      <c r="D128" s="26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62"/>
      <c r="R128" s="62"/>
      <c r="U128" s="55"/>
    </row>
    <row r="129" spans="1:21" s="56" customFormat="1">
      <c r="A129" s="55"/>
      <c r="B129" s="26"/>
      <c r="C129" s="26"/>
      <c r="D129" s="26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62"/>
      <c r="R129" s="62"/>
      <c r="U129" s="55"/>
    </row>
    <row r="130" spans="1:21" s="56" customFormat="1">
      <c r="A130" s="55"/>
      <c r="B130" s="26"/>
      <c r="C130" s="26"/>
      <c r="D130" s="26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62"/>
      <c r="R130" s="62"/>
      <c r="U130" s="55"/>
    </row>
    <row r="131" spans="1:21" s="56" customFormat="1">
      <c r="A131" s="55"/>
      <c r="B131" s="26"/>
      <c r="C131" s="26"/>
      <c r="D131" s="26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62"/>
      <c r="R131" s="62"/>
      <c r="U131" s="55"/>
    </row>
    <row r="132" spans="1:21" s="56" customFormat="1">
      <c r="A132" s="55"/>
      <c r="B132" s="26"/>
      <c r="C132" s="26"/>
      <c r="D132" s="26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62"/>
      <c r="R132" s="62"/>
      <c r="U132" s="55"/>
    </row>
    <row r="133" spans="1:21" s="56" customFormat="1">
      <c r="A133" s="55"/>
      <c r="B133" s="26"/>
      <c r="C133" s="26"/>
      <c r="D133" s="26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62"/>
      <c r="R133" s="62"/>
      <c r="U133" s="55"/>
    </row>
    <row r="134" spans="1:21" s="56" customFormat="1">
      <c r="A134" s="55"/>
      <c r="B134" s="26"/>
      <c r="C134" s="26"/>
      <c r="D134" s="26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62"/>
      <c r="R134" s="62"/>
      <c r="U134" s="55"/>
    </row>
    <row r="135" spans="1:21" s="56" customFormat="1">
      <c r="A135" s="55"/>
      <c r="B135" s="26"/>
      <c r="C135" s="26"/>
      <c r="D135" s="26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62"/>
      <c r="R135" s="62"/>
      <c r="U135" s="55"/>
    </row>
    <row r="136" spans="1:21" s="56" customFormat="1">
      <c r="A136" s="55"/>
      <c r="B136" s="26"/>
      <c r="C136" s="26"/>
      <c r="D136" s="26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62"/>
      <c r="R136" s="62"/>
      <c r="U136" s="55"/>
    </row>
    <row r="137" spans="1:21" s="56" customFormat="1">
      <c r="A137" s="55"/>
      <c r="B137" s="26"/>
      <c r="C137" s="26"/>
      <c r="D137" s="26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62"/>
      <c r="R137" s="62"/>
      <c r="U137" s="55"/>
    </row>
    <row r="138" spans="1:21" s="56" customFormat="1">
      <c r="A138" s="55"/>
      <c r="B138" s="26"/>
      <c r="C138" s="26"/>
      <c r="D138" s="26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62"/>
      <c r="R138" s="62"/>
      <c r="U138" s="55"/>
    </row>
    <row r="139" spans="1:21" s="56" customFormat="1">
      <c r="A139" s="55"/>
      <c r="B139" s="26"/>
      <c r="C139" s="26"/>
      <c r="D139" s="26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62"/>
      <c r="R139" s="62"/>
      <c r="U139" s="55"/>
    </row>
    <row r="140" spans="1:21" s="56" customFormat="1">
      <c r="A140" s="55"/>
      <c r="B140" s="26"/>
      <c r="C140" s="26"/>
      <c r="D140" s="26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62"/>
      <c r="R140" s="62"/>
      <c r="U140" s="55"/>
    </row>
    <row r="141" spans="1:21" s="56" customFormat="1">
      <c r="A141" s="55"/>
      <c r="B141" s="26"/>
      <c r="C141" s="26"/>
      <c r="D141" s="26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62"/>
      <c r="R141" s="62"/>
      <c r="U141" s="55"/>
    </row>
    <row r="142" spans="1:21" s="56" customFormat="1">
      <c r="A142" s="55"/>
      <c r="B142" s="26"/>
      <c r="C142" s="26"/>
      <c r="D142" s="26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62"/>
      <c r="R142" s="62"/>
      <c r="U142" s="55"/>
    </row>
    <row r="143" spans="1:21" s="56" customFormat="1">
      <c r="A143" s="55"/>
      <c r="B143" s="26"/>
      <c r="C143" s="26"/>
      <c r="D143" s="26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62"/>
      <c r="R143" s="62"/>
      <c r="U143" s="55"/>
    </row>
    <row r="144" spans="1:21" s="56" customFormat="1">
      <c r="A144" s="55"/>
      <c r="B144" s="26"/>
      <c r="C144" s="26"/>
      <c r="D144" s="26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62"/>
      <c r="R144" s="62"/>
      <c r="U144" s="55"/>
    </row>
    <row r="145" spans="1:21" s="56" customFormat="1">
      <c r="A145" s="55"/>
      <c r="B145" s="26"/>
      <c r="C145" s="26"/>
      <c r="D145" s="26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62"/>
      <c r="R145" s="62"/>
      <c r="U145" s="55"/>
    </row>
    <row r="146" spans="1:21" s="56" customFormat="1">
      <c r="A146" s="55"/>
      <c r="B146" s="26"/>
      <c r="C146" s="26"/>
      <c r="D146" s="26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62"/>
      <c r="R146" s="62"/>
      <c r="U146" s="55"/>
    </row>
    <row r="147" spans="1:21" s="56" customFormat="1">
      <c r="A147" s="55"/>
      <c r="B147" s="26"/>
      <c r="C147" s="26"/>
      <c r="D147" s="26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62"/>
      <c r="R147" s="62"/>
      <c r="U147" s="55"/>
    </row>
    <row r="148" spans="1:21" s="56" customFormat="1">
      <c r="A148" s="55"/>
      <c r="B148" s="26"/>
      <c r="C148" s="26"/>
      <c r="D148" s="26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62"/>
      <c r="R148" s="62"/>
      <c r="U148" s="55"/>
    </row>
    <row r="149" spans="1:21" s="56" customFormat="1">
      <c r="A149" s="55"/>
      <c r="B149" s="26"/>
      <c r="C149" s="26"/>
      <c r="D149" s="26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62"/>
      <c r="R149" s="62"/>
      <c r="U149" s="55"/>
    </row>
    <row r="150" spans="1:21" s="56" customFormat="1">
      <c r="A150" s="55"/>
      <c r="B150" s="26"/>
      <c r="C150" s="26"/>
      <c r="D150" s="26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62"/>
      <c r="R150" s="62"/>
      <c r="U150" s="55"/>
    </row>
    <row r="151" spans="1:21" s="56" customFormat="1">
      <c r="A151" s="55"/>
      <c r="B151" s="26"/>
      <c r="C151" s="26"/>
      <c r="D151" s="26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62"/>
      <c r="R151" s="62"/>
      <c r="U151" s="55"/>
    </row>
    <row r="152" spans="1:21" s="56" customFormat="1">
      <c r="A152" s="55"/>
      <c r="B152" s="26"/>
      <c r="C152" s="26"/>
      <c r="D152" s="26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62"/>
      <c r="R152" s="62"/>
      <c r="U152" s="55"/>
    </row>
    <row r="153" spans="1:21" s="56" customFormat="1">
      <c r="A153" s="55"/>
      <c r="B153" s="26"/>
      <c r="C153" s="26"/>
      <c r="D153" s="26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62"/>
      <c r="R153" s="62"/>
      <c r="U153" s="55"/>
    </row>
    <row r="154" spans="1:21" s="56" customFormat="1">
      <c r="A154" s="55"/>
      <c r="B154" s="26"/>
      <c r="C154" s="26"/>
      <c r="D154" s="26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62"/>
      <c r="R154" s="62"/>
      <c r="U154" s="55"/>
    </row>
    <row r="155" spans="1:21" s="56" customFormat="1">
      <c r="A155" s="55"/>
      <c r="B155" s="26"/>
      <c r="C155" s="26"/>
      <c r="D155" s="26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62"/>
      <c r="R155" s="62"/>
      <c r="U155" s="55"/>
    </row>
    <row r="156" spans="1:21" s="56" customFormat="1">
      <c r="A156" s="55"/>
      <c r="B156" s="26"/>
      <c r="C156" s="26"/>
      <c r="D156" s="26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62"/>
      <c r="R156" s="62"/>
      <c r="U156" s="55"/>
    </row>
    <row r="157" spans="1:21" s="56" customFormat="1">
      <c r="A157" s="55"/>
      <c r="B157" s="26"/>
      <c r="C157" s="26"/>
      <c r="D157" s="26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62"/>
      <c r="R157" s="62"/>
      <c r="U157" s="55"/>
    </row>
    <row r="158" spans="1:21" s="56" customFormat="1">
      <c r="A158" s="55"/>
      <c r="B158" s="26"/>
      <c r="C158" s="26"/>
      <c r="D158" s="26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62"/>
      <c r="R158" s="62"/>
      <c r="U158" s="55"/>
    </row>
    <row r="159" spans="1:21" s="56" customFormat="1">
      <c r="A159" s="55"/>
      <c r="B159" s="26"/>
      <c r="C159" s="26"/>
      <c r="D159" s="26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62"/>
      <c r="R159" s="62"/>
      <c r="U159" s="55"/>
    </row>
    <row r="160" spans="1:21" s="56" customFormat="1">
      <c r="A160" s="55"/>
      <c r="B160" s="26"/>
      <c r="C160" s="26"/>
      <c r="D160" s="26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62"/>
      <c r="R160" s="62"/>
      <c r="U160" s="55"/>
    </row>
    <row r="161" spans="1:21" s="56" customFormat="1">
      <c r="A161" s="55"/>
      <c r="B161" s="26"/>
      <c r="C161" s="26"/>
      <c r="D161" s="26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62"/>
      <c r="R161" s="62"/>
      <c r="U161" s="55"/>
    </row>
    <row r="162" spans="1:21" s="56" customFormat="1">
      <c r="A162" s="55"/>
      <c r="B162" s="26"/>
      <c r="C162" s="26"/>
      <c r="D162" s="2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62"/>
      <c r="R162" s="62"/>
      <c r="U162" s="55"/>
    </row>
    <row r="163" spans="1:21" s="56" customFormat="1">
      <c r="A163" s="55"/>
      <c r="B163" s="26"/>
      <c r="C163" s="26"/>
      <c r="D163" s="26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62"/>
      <c r="R163" s="62"/>
      <c r="U163" s="55"/>
    </row>
    <row r="164" spans="1:21" s="56" customFormat="1">
      <c r="A164" s="55"/>
      <c r="B164" s="26"/>
      <c r="C164" s="26"/>
      <c r="D164" s="26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62"/>
      <c r="R164" s="62"/>
      <c r="U164" s="55"/>
    </row>
    <row r="165" spans="1:21" s="56" customFormat="1">
      <c r="A165" s="55"/>
      <c r="B165" s="26"/>
      <c r="C165" s="26"/>
      <c r="D165" s="26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62"/>
      <c r="R165" s="62"/>
      <c r="U165" s="55"/>
    </row>
    <row r="166" spans="1:21" s="56" customFormat="1">
      <c r="A166" s="55"/>
      <c r="B166" s="26"/>
      <c r="C166" s="26"/>
      <c r="D166" s="26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62"/>
      <c r="R166" s="62"/>
      <c r="U166" s="55"/>
    </row>
    <row r="167" spans="1:21" s="56" customFormat="1">
      <c r="A167" s="55"/>
      <c r="B167" s="26"/>
      <c r="C167" s="26"/>
      <c r="D167" s="26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62"/>
      <c r="R167" s="62"/>
      <c r="U167" s="55"/>
    </row>
    <row r="168" spans="1:21" s="56" customFormat="1">
      <c r="A168" s="55"/>
      <c r="B168" s="26"/>
      <c r="C168" s="26"/>
      <c r="D168" s="26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62"/>
      <c r="R168" s="62"/>
      <c r="U168" s="55"/>
    </row>
    <row r="169" spans="1:21" s="56" customFormat="1">
      <c r="A169" s="55"/>
      <c r="B169" s="26"/>
      <c r="C169" s="26"/>
      <c r="D169" s="26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62"/>
      <c r="R169" s="62"/>
      <c r="U169" s="55"/>
    </row>
    <row r="170" spans="1:21" s="56" customFormat="1">
      <c r="A170" s="55"/>
      <c r="B170" s="26"/>
      <c r="C170" s="26"/>
      <c r="D170" s="26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62"/>
      <c r="R170" s="62"/>
      <c r="U170" s="55"/>
    </row>
    <row r="171" spans="1:21" s="56" customFormat="1">
      <c r="A171" s="55"/>
      <c r="B171" s="26"/>
      <c r="C171" s="26"/>
      <c r="D171" s="26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62"/>
      <c r="R171" s="62"/>
      <c r="U171" s="55"/>
    </row>
    <row r="172" spans="1:21" s="56" customFormat="1">
      <c r="A172" s="55"/>
      <c r="B172" s="26"/>
      <c r="C172" s="26"/>
      <c r="D172" s="26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62"/>
      <c r="R172" s="62"/>
      <c r="U172" s="55"/>
    </row>
    <row r="173" spans="1:21" s="56" customFormat="1">
      <c r="A173" s="55"/>
      <c r="B173" s="26"/>
      <c r="C173" s="26"/>
      <c r="D173" s="26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62"/>
      <c r="R173" s="62"/>
      <c r="U173" s="55"/>
    </row>
    <row r="174" spans="1:21" s="56" customFormat="1">
      <c r="A174" s="55"/>
      <c r="B174" s="26"/>
      <c r="C174" s="26"/>
      <c r="D174" s="26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62"/>
      <c r="R174" s="62"/>
      <c r="U174" s="55"/>
    </row>
    <row r="175" spans="1:21" s="56" customFormat="1">
      <c r="A175" s="55"/>
      <c r="B175" s="26"/>
      <c r="C175" s="26"/>
      <c r="D175" s="26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62"/>
      <c r="R175" s="62"/>
      <c r="U175" s="55"/>
    </row>
    <row r="176" spans="1:21" s="56" customFormat="1">
      <c r="A176" s="55"/>
      <c r="B176" s="26"/>
      <c r="C176" s="26"/>
      <c r="D176" s="26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62"/>
      <c r="R176" s="62"/>
      <c r="U176" s="55"/>
    </row>
    <row r="177" spans="1:21" s="56" customFormat="1">
      <c r="A177" s="55"/>
      <c r="B177" s="26"/>
      <c r="C177" s="26"/>
      <c r="D177" s="26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62"/>
      <c r="R177" s="62"/>
      <c r="U177" s="55"/>
    </row>
    <row r="178" spans="1:21" s="56" customFormat="1">
      <c r="A178" s="55"/>
      <c r="B178" s="26"/>
      <c r="C178" s="26"/>
      <c r="D178" s="26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62"/>
      <c r="R178" s="62"/>
      <c r="U178" s="55"/>
    </row>
    <row r="179" spans="1:21" s="56" customFormat="1">
      <c r="A179" s="55"/>
      <c r="B179" s="26"/>
      <c r="C179" s="26"/>
      <c r="D179" s="26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62"/>
      <c r="R179" s="62"/>
      <c r="U179" s="55"/>
    </row>
    <row r="180" spans="1:21" s="56" customFormat="1">
      <c r="A180" s="55"/>
      <c r="B180" s="26"/>
      <c r="C180" s="26"/>
      <c r="D180" s="26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62"/>
      <c r="R180" s="62"/>
      <c r="U180" s="55"/>
    </row>
    <row r="181" spans="1:21" s="56" customFormat="1">
      <c r="A181" s="55"/>
      <c r="B181" s="26"/>
      <c r="C181" s="26"/>
      <c r="D181" s="26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62"/>
      <c r="R181" s="62"/>
      <c r="U181" s="55"/>
    </row>
    <row r="182" spans="1:21" s="56" customFormat="1">
      <c r="A182" s="55"/>
      <c r="B182" s="26"/>
      <c r="C182" s="26"/>
      <c r="D182" s="26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62"/>
      <c r="R182" s="62"/>
      <c r="U182" s="55"/>
    </row>
    <row r="183" spans="1:21" s="56" customFormat="1">
      <c r="A183" s="55"/>
      <c r="B183" s="26"/>
      <c r="C183" s="26"/>
      <c r="D183" s="26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62"/>
      <c r="R183" s="62"/>
      <c r="U183" s="55"/>
    </row>
    <row r="184" spans="1:21" s="56" customFormat="1">
      <c r="A184" s="55"/>
      <c r="B184" s="26"/>
      <c r="C184" s="26"/>
      <c r="D184" s="26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62"/>
      <c r="R184" s="62"/>
      <c r="U184" s="55"/>
    </row>
    <row r="185" spans="1:21" s="56" customFormat="1">
      <c r="A185" s="55"/>
      <c r="B185" s="26"/>
      <c r="C185" s="26"/>
      <c r="D185" s="26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62"/>
      <c r="R185" s="62"/>
      <c r="U185" s="55"/>
    </row>
    <row r="186" spans="1:21" s="56" customFormat="1">
      <c r="A186" s="55"/>
      <c r="B186" s="26"/>
      <c r="C186" s="26"/>
      <c r="D186" s="26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62"/>
      <c r="R186" s="62"/>
      <c r="U186" s="55"/>
    </row>
    <row r="187" spans="1:21" s="56" customFormat="1">
      <c r="A187" s="55"/>
      <c r="B187" s="26"/>
      <c r="C187" s="26"/>
      <c r="D187" s="26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62"/>
      <c r="R187" s="62"/>
      <c r="U187" s="55"/>
    </row>
    <row r="188" spans="1:21" s="56" customFormat="1">
      <c r="A188" s="55"/>
      <c r="B188" s="26"/>
      <c r="C188" s="26"/>
      <c r="D188" s="26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62"/>
      <c r="R188" s="62"/>
      <c r="U188" s="55"/>
    </row>
    <row r="189" spans="1:21" s="56" customFormat="1">
      <c r="A189" s="55"/>
      <c r="B189" s="26"/>
      <c r="C189" s="26"/>
      <c r="D189" s="26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62"/>
      <c r="R189" s="62"/>
      <c r="U189" s="55"/>
    </row>
    <row r="190" spans="1:21" s="56" customFormat="1">
      <c r="A190" s="55"/>
      <c r="B190" s="26"/>
      <c r="C190" s="26"/>
      <c r="D190" s="26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62"/>
      <c r="R190" s="62"/>
      <c r="U190" s="55"/>
    </row>
    <row r="191" spans="1:21" s="56" customFormat="1">
      <c r="A191" s="55"/>
      <c r="B191" s="26"/>
      <c r="C191" s="26"/>
      <c r="D191" s="26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62"/>
      <c r="R191" s="62"/>
      <c r="U191" s="55"/>
    </row>
    <row r="192" spans="1:21" s="56" customFormat="1">
      <c r="A192" s="55"/>
      <c r="B192" s="26"/>
      <c r="C192" s="26"/>
      <c r="D192" s="26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62"/>
      <c r="R192" s="62"/>
      <c r="U192" s="55"/>
    </row>
    <row r="193" spans="1:21" s="56" customFormat="1">
      <c r="A193" s="55"/>
      <c r="B193" s="26"/>
      <c r="C193" s="26"/>
      <c r="D193" s="26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62"/>
      <c r="R193" s="62"/>
      <c r="U193" s="55"/>
    </row>
    <row r="194" spans="1:21" s="56" customFormat="1">
      <c r="A194" s="55"/>
      <c r="B194" s="26"/>
      <c r="C194" s="26"/>
      <c r="D194" s="26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62"/>
      <c r="R194" s="62"/>
      <c r="U194" s="55"/>
    </row>
    <row r="195" spans="1:21" s="56" customFormat="1">
      <c r="A195" s="55"/>
      <c r="B195" s="26"/>
      <c r="C195" s="26"/>
      <c r="D195" s="26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62"/>
      <c r="R195" s="62"/>
      <c r="U195" s="55"/>
    </row>
    <row r="196" spans="1:21" s="56" customFormat="1">
      <c r="A196" s="55"/>
      <c r="B196" s="26"/>
      <c r="C196" s="26"/>
      <c r="D196" s="26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62"/>
      <c r="R196" s="62"/>
      <c r="U196" s="55"/>
    </row>
    <row r="197" spans="1:21" s="56" customFormat="1">
      <c r="A197" s="55"/>
      <c r="B197" s="26"/>
      <c r="C197" s="26"/>
      <c r="D197" s="26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62"/>
      <c r="R197" s="62"/>
      <c r="U197" s="55"/>
    </row>
    <row r="198" spans="1:21" s="56" customFormat="1">
      <c r="A198" s="55"/>
      <c r="B198" s="26"/>
      <c r="C198" s="26"/>
      <c r="D198" s="26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62"/>
      <c r="R198" s="62"/>
      <c r="U198" s="55"/>
    </row>
    <row r="199" spans="1:21" s="56" customFormat="1">
      <c r="A199" s="55"/>
      <c r="B199" s="26"/>
      <c r="C199" s="26"/>
      <c r="D199" s="26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62"/>
      <c r="R199" s="62"/>
      <c r="U199" s="55"/>
    </row>
    <row r="200" spans="1:21" s="56" customFormat="1">
      <c r="A200" s="55"/>
      <c r="B200" s="26"/>
      <c r="C200" s="26"/>
      <c r="D200" s="26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62"/>
      <c r="R200" s="62"/>
      <c r="U200" s="55"/>
    </row>
    <row r="201" spans="1:21" s="56" customFormat="1">
      <c r="A201" s="55"/>
      <c r="B201" s="26"/>
      <c r="C201" s="26"/>
      <c r="D201" s="26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62"/>
      <c r="R201" s="62"/>
      <c r="U201" s="55"/>
    </row>
    <row r="202" spans="1:21" s="56" customFormat="1">
      <c r="A202" s="55"/>
      <c r="B202" s="26"/>
      <c r="C202" s="26"/>
      <c r="D202" s="26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62"/>
      <c r="R202" s="62"/>
      <c r="U202" s="55"/>
    </row>
    <row r="203" spans="1:21" s="56" customFormat="1">
      <c r="A203" s="55"/>
      <c r="B203" s="26"/>
      <c r="C203" s="26"/>
      <c r="D203" s="26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62"/>
      <c r="R203" s="62"/>
      <c r="U203" s="55"/>
    </row>
    <row r="204" spans="1:21" s="56" customFormat="1">
      <c r="A204" s="55"/>
      <c r="B204" s="26"/>
      <c r="C204" s="26"/>
      <c r="D204" s="26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62"/>
      <c r="R204" s="62"/>
      <c r="U204" s="55"/>
    </row>
    <row r="205" spans="1:21" s="56" customFormat="1">
      <c r="A205" s="55"/>
      <c r="B205" s="26"/>
      <c r="C205" s="26"/>
      <c r="D205" s="26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62"/>
      <c r="R205" s="62"/>
      <c r="U205" s="55"/>
    </row>
    <row r="206" spans="1:21" s="56" customFormat="1">
      <c r="A206" s="55"/>
      <c r="B206" s="26"/>
      <c r="C206" s="26"/>
      <c r="D206" s="26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62"/>
      <c r="R206" s="62"/>
      <c r="U206" s="55"/>
    </row>
    <row r="207" spans="1:21" s="56" customFormat="1">
      <c r="A207" s="55"/>
      <c r="B207" s="26"/>
      <c r="C207" s="26"/>
      <c r="D207" s="26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62"/>
      <c r="R207" s="62"/>
      <c r="U207" s="55"/>
    </row>
    <row r="208" spans="1:21" s="56" customFormat="1">
      <c r="A208" s="55"/>
      <c r="B208" s="26"/>
      <c r="C208" s="26"/>
      <c r="D208" s="26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62"/>
      <c r="R208" s="62"/>
      <c r="U208" s="55"/>
    </row>
    <row r="209" spans="1:21" s="56" customFormat="1">
      <c r="A209" s="55"/>
      <c r="B209" s="26"/>
      <c r="C209" s="26"/>
      <c r="D209" s="26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62"/>
      <c r="R209" s="62"/>
      <c r="U209" s="55"/>
    </row>
    <row r="210" spans="1:21" s="56" customFormat="1">
      <c r="A210" s="55"/>
      <c r="B210" s="26"/>
      <c r="C210" s="26"/>
      <c r="D210" s="26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62"/>
      <c r="R210" s="62"/>
      <c r="U210" s="55"/>
    </row>
    <row r="211" spans="1:21" s="56" customFormat="1">
      <c r="A211" s="55"/>
      <c r="B211" s="26"/>
      <c r="C211" s="26"/>
      <c r="D211" s="26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62"/>
      <c r="R211" s="62"/>
      <c r="U211" s="55"/>
    </row>
    <row r="212" spans="1:21" s="56" customFormat="1">
      <c r="A212" s="55"/>
      <c r="B212" s="26"/>
      <c r="C212" s="26"/>
      <c r="D212" s="26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62"/>
      <c r="R212" s="62"/>
      <c r="U212" s="55"/>
    </row>
    <row r="213" spans="1:21" s="56" customFormat="1">
      <c r="A213" s="55"/>
      <c r="B213" s="26"/>
      <c r="C213" s="26"/>
      <c r="D213" s="26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62"/>
      <c r="R213" s="62"/>
      <c r="U213" s="55"/>
    </row>
    <row r="214" spans="1:21" s="56" customFormat="1">
      <c r="A214" s="55"/>
      <c r="B214" s="26"/>
      <c r="C214" s="26"/>
      <c r="D214" s="26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62"/>
      <c r="R214" s="62"/>
      <c r="U214" s="55"/>
    </row>
    <row r="215" spans="1:21" s="56" customFormat="1">
      <c r="A215" s="55"/>
      <c r="B215" s="26"/>
      <c r="C215" s="26"/>
      <c r="D215" s="26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62"/>
      <c r="R215" s="62"/>
      <c r="U215" s="55"/>
    </row>
    <row r="216" spans="1:21" s="56" customFormat="1">
      <c r="A216" s="55"/>
      <c r="B216" s="26"/>
      <c r="C216" s="26"/>
      <c r="D216" s="26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62"/>
      <c r="R216" s="62"/>
      <c r="U216" s="55"/>
    </row>
    <row r="217" spans="1:21" s="56" customFormat="1">
      <c r="A217" s="55"/>
      <c r="B217" s="26"/>
      <c r="C217" s="26"/>
      <c r="D217" s="26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62"/>
      <c r="R217" s="62"/>
      <c r="U217" s="55"/>
    </row>
    <row r="218" spans="1:21" s="56" customFormat="1">
      <c r="A218" s="55"/>
      <c r="B218" s="26"/>
      <c r="C218" s="26"/>
      <c r="D218" s="26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62"/>
      <c r="R218" s="62"/>
      <c r="U218" s="55"/>
    </row>
    <row r="219" spans="1:21" s="56" customFormat="1">
      <c r="A219" s="55"/>
      <c r="B219" s="26"/>
      <c r="C219" s="26"/>
      <c r="D219" s="26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62"/>
      <c r="R219" s="62"/>
      <c r="U219" s="55"/>
    </row>
    <row r="220" spans="1:21" s="56" customFormat="1">
      <c r="A220" s="55"/>
      <c r="B220" s="26"/>
      <c r="C220" s="26"/>
      <c r="D220" s="26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62"/>
      <c r="R220" s="62"/>
      <c r="U220" s="55"/>
    </row>
    <row r="221" spans="1:21" s="56" customFormat="1">
      <c r="A221" s="55"/>
      <c r="B221" s="26"/>
      <c r="C221" s="26"/>
      <c r="D221" s="26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62"/>
      <c r="R221" s="62"/>
      <c r="U221" s="55"/>
    </row>
    <row r="222" spans="1:21" s="56" customFormat="1">
      <c r="A222" s="55"/>
      <c r="B222" s="26"/>
      <c r="C222" s="26"/>
      <c r="D222" s="26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62"/>
      <c r="R222" s="62"/>
      <c r="U222" s="55"/>
    </row>
    <row r="223" spans="1:21" s="56" customFormat="1">
      <c r="A223" s="55"/>
      <c r="B223" s="26"/>
      <c r="C223" s="26"/>
      <c r="D223" s="26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62"/>
      <c r="R223" s="62"/>
      <c r="U223" s="55"/>
    </row>
    <row r="224" spans="1:21" s="56" customFormat="1">
      <c r="A224" s="55"/>
      <c r="B224" s="26"/>
      <c r="C224" s="26"/>
      <c r="D224" s="26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62"/>
      <c r="R224" s="62"/>
      <c r="U224" s="55"/>
    </row>
    <row r="225" spans="1:21" s="56" customFormat="1">
      <c r="A225" s="55"/>
      <c r="B225" s="26"/>
      <c r="C225" s="26"/>
      <c r="D225" s="26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62"/>
      <c r="R225" s="62"/>
      <c r="U225" s="55"/>
    </row>
    <row r="226" spans="1:21" s="56" customFormat="1">
      <c r="A226" s="55"/>
      <c r="B226" s="26"/>
      <c r="C226" s="26"/>
      <c r="D226" s="26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62"/>
      <c r="R226" s="62"/>
      <c r="U226" s="55"/>
    </row>
    <row r="227" spans="1:21" s="56" customFormat="1">
      <c r="A227" s="55"/>
      <c r="B227" s="26"/>
      <c r="C227" s="26"/>
      <c r="D227" s="26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62"/>
      <c r="R227" s="62"/>
      <c r="U227" s="55"/>
    </row>
    <row r="228" spans="1:21" s="56" customFormat="1">
      <c r="A228" s="55"/>
      <c r="B228" s="26"/>
      <c r="C228" s="26"/>
      <c r="D228" s="26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62"/>
      <c r="R228" s="62"/>
      <c r="U228" s="55"/>
    </row>
    <row r="229" spans="1:21" s="56" customFormat="1">
      <c r="A229" s="55"/>
      <c r="B229" s="26"/>
      <c r="C229" s="26"/>
      <c r="D229" s="26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62"/>
      <c r="R229" s="62"/>
      <c r="U229" s="55"/>
    </row>
    <row r="230" spans="1:21" s="56" customFormat="1">
      <c r="A230" s="55"/>
      <c r="B230" s="26"/>
      <c r="C230" s="26"/>
      <c r="D230" s="26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62"/>
      <c r="R230" s="62"/>
      <c r="U230" s="55"/>
    </row>
    <row r="231" spans="1:21" s="56" customFormat="1">
      <c r="A231" s="55"/>
      <c r="B231" s="26"/>
      <c r="C231" s="26"/>
      <c r="D231" s="26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62"/>
      <c r="R231" s="62"/>
      <c r="U231" s="55"/>
    </row>
    <row r="232" spans="1:21" s="56" customFormat="1">
      <c r="A232" s="55"/>
      <c r="B232" s="26"/>
      <c r="C232" s="26"/>
      <c r="D232" s="26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62"/>
      <c r="R232" s="62"/>
      <c r="U232" s="55"/>
    </row>
    <row r="233" spans="1:21" s="56" customFormat="1">
      <c r="A233" s="55"/>
      <c r="B233" s="26"/>
      <c r="C233" s="26"/>
      <c r="D233" s="26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62"/>
      <c r="R233" s="62"/>
      <c r="U233" s="55"/>
    </row>
    <row r="234" spans="1:21" s="56" customFormat="1">
      <c r="A234" s="55"/>
      <c r="B234" s="26"/>
      <c r="C234" s="26"/>
      <c r="D234" s="26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62"/>
      <c r="R234" s="62"/>
      <c r="U234" s="55"/>
    </row>
    <row r="235" spans="1:21" s="56" customFormat="1">
      <c r="A235" s="55"/>
      <c r="B235" s="26"/>
      <c r="C235" s="26"/>
      <c r="D235" s="26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62"/>
      <c r="R235" s="62"/>
      <c r="U235" s="55"/>
    </row>
    <row r="236" spans="1:21" s="56" customFormat="1">
      <c r="A236" s="55"/>
      <c r="B236" s="26"/>
      <c r="C236" s="26"/>
      <c r="D236" s="26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62"/>
      <c r="R236" s="62"/>
      <c r="U236" s="55"/>
    </row>
    <row r="237" spans="1:21" s="56" customFormat="1">
      <c r="A237" s="55"/>
      <c r="B237" s="26"/>
      <c r="C237" s="26"/>
      <c r="D237" s="26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62"/>
      <c r="R237" s="62"/>
      <c r="U237" s="55"/>
    </row>
    <row r="238" spans="1:21" s="56" customFormat="1">
      <c r="A238" s="55"/>
      <c r="B238" s="26"/>
      <c r="C238" s="26"/>
      <c r="D238" s="26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62"/>
      <c r="R238" s="62"/>
      <c r="U238" s="55"/>
    </row>
    <row r="239" spans="1:21" s="56" customFormat="1">
      <c r="A239" s="55"/>
      <c r="B239" s="26"/>
      <c r="C239" s="26"/>
      <c r="D239" s="26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62"/>
      <c r="R239" s="62"/>
      <c r="U239" s="55"/>
    </row>
    <row r="240" spans="1:21" s="56" customFormat="1">
      <c r="A240" s="55"/>
      <c r="B240" s="26"/>
      <c r="C240" s="26"/>
      <c r="D240" s="26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62"/>
      <c r="R240" s="62"/>
      <c r="U240" s="55"/>
    </row>
    <row r="241" spans="1:21" s="56" customFormat="1">
      <c r="A241" s="55"/>
      <c r="B241" s="26"/>
      <c r="C241" s="26"/>
      <c r="D241" s="26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62"/>
      <c r="R241" s="62"/>
      <c r="U241" s="55"/>
    </row>
    <row r="242" spans="1:21" s="56" customFormat="1">
      <c r="A242" s="55"/>
      <c r="B242" s="26"/>
      <c r="C242" s="26"/>
      <c r="D242" s="26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62"/>
      <c r="R242" s="62"/>
      <c r="U242" s="55"/>
    </row>
    <row r="243" spans="1:21" s="56" customFormat="1">
      <c r="A243" s="55"/>
      <c r="B243" s="26"/>
      <c r="C243" s="26"/>
      <c r="D243" s="26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62"/>
      <c r="R243" s="62"/>
      <c r="U243" s="55"/>
    </row>
    <row r="244" spans="1:21" s="56" customFormat="1">
      <c r="A244" s="55"/>
      <c r="B244" s="26"/>
      <c r="C244" s="26"/>
      <c r="D244" s="26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62"/>
      <c r="R244" s="62"/>
      <c r="U244" s="55"/>
    </row>
    <row r="245" spans="1:21" s="56" customFormat="1">
      <c r="A245" s="55"/>
      <c r="B245" s="26"/>
      <c r="C245" s="26"/>
      <c r="D245" s="26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62"/>
      <c r="R245" s="62"/>
      <c r="U245" s="55"/>
    </row>
    <row r="246" spans="1:21" s="56" customFormat="1">
      <c r="A246" s="55"/>
      <c r="B246" s="26"/>
      <c r="C246" s="26"/>
      <c r="D246" s="26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62"/>
      <c r="R246" s="62"/>
      <c r="U246" s="55"/>
    </row>
    <row r="247" spans="1:21" s="56" customFormat="1">
      <c r="A247" s="55"/>
      <c r="B247" s="26"/>
      <c r="C247" s="26"/>
      <c r="D247" s="26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62"/>
      <c r="R247" s="62"/>
      <c r="U247" s="55"/>
    </row>
    <row r="248" spans="1:21" s="56" customFormat="1">
      <c r="A248" s="55"/>
      <c r="B248" s="26"/>
      <c r="C248" s="26"/>
      <c r="D248" s="26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62"/>
      <c r="R248" s="62"/>
      <c r="U248" s="55"/>
    </row>
    <row r="249" spans="1:21" s="56" customFormat="1">
      <c r="A249" s="55"/>
      <c r="B249" s="26"/>
      <c r="C249" s="26"/>
      <c r="D249" s="26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62"/>
      <c r="R249" s="62"/>
      <c r="U249" s="55"/>
    </row>
    <row r="250" spans="1:21" s="56" customFormat="1">
      <c r="A250" s="55"/>
      <c r="B250" s="26"/>
      <c r="C250" s="26"/>
      <c r="D250" s="26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62"/>
      <c r="R250" s="62"/>
      <c r="U250" s="55"/>
    </row>
    <row r="251" spans="1:21" s="56" customFormat="1">
      <c r="A251" s="55"/>
      <c r="B251" s="26"/>
      <c r="C251" s="26"/>
      <c r="D251" s="26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62"/>
      <c r="R251" s="62"/>
      <c r="U251" s="55"/>
    </row>
    <row r="252" spans="1:21" s="56" customFormat="1">
      <c r="A252" s="55"/>
      <c r="B252" s="26"/>
      <c r="C252" s="26"/>
      <c r="D252" s="26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62"/>
      <c r="R252" s="62"/>
      <c r="U252" s="55"/>
    </row>
    <row r="253" spans="1:21" s="56" customFormat="1">
      <c r="A253" s="55"/>
      <c r="B253" s="26"/>
      <c r="C253" s="26"/>
      <c r="D253" s="26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62"/>
      <c r="R253" s="62"/>
      <c r="U253" s="55"/>
    </row>
    <row r="254" spans="1:21" s="56" customFormat="1">
      <c r="A254" s="55"/>
      <c r="B254" s="26"/>
      <c r="C254" s="26"/>
      <c r="D254" s="26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62"/>
      <c r="R254" s="62"/>
      <c r="U254" s="55"/>
    </row>
    <row r="255" spans="1:21" s="56" customFormat="1">
      <c r="A255" s="55"/>
      <c r="B255" s="26"/>
      <c r="C255" s="26"/>
      <c r="D255" s="26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62"/>
      <c r="R255" s="62"/>
      <c r="U255" s="55"/>
    </row>
    <row r="256" spans="1:21" s="56" customFormat="1">
      <c r="A256" s="55"/>
      <c r="B256" s="26"/>
      <c r="C256" s="26"/>
      <c r="D256" s="26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62"/>
      <c r="R256" s="62"/>
      <c r="U256" s="55"/>
    </row>
    <row r="257" spans="1:21" s="56" customFormat="1">
      <c r="A257" s="55"/>
      <c r="B257" s="26"/>
      <c r="C257" s="26"/>
      <c r="D257" s="26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62"/>
      <c r="R257" s="62"/>
      <c r="U257" s="55"/>
    </row>
    <row r="258" spans="1:21" s="56" customFormat="1">
      <c r="A258" s="55"/>
      <c r="B258" s="26"/>
      <c r="C258" s="26"/>
      <c r="D258" s="26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62"/>
      <c r="R258" s="62"/>
      <c r="U258" s="55"/>
    </row>
    <row r="259" spans="1:21" s="56" customFormat="1">
      <c r="A259" s="55"/>
      <c r="B259" s="26"/>
      <c r="C259" s="26"/>
      <c r="D259" s="26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62"/>
      <c r="R259" s="62"/>
      <c r="U259" s="55"/>
    </row>
    <row r="260" spans="1:21" s="56" customFormat="1">
      <c r="A260" s="55"/>
      <c r="B260" s="26"/>
      <c r="C260" s="26"/>
      <c r="D260" s="26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62"/>
      <c r="R260" s="62"/>
      <c r="U260" s="55"/>
    </row>
    <row r="261" spans="1:21" s="56" customFormat="1">
      <c r="A261" s="55"/>
      <c r="B261" s="26"/>
      <c r="C261" s="26"/>
      <c r="D261" s="26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62"/>
      <c r="R261" s="62"/>
      <c r="U261" s="55"/>
    </row>
    <row r="262" spans="1:21" s="56" customFormat="1">
      <c r="A262" s="55"/>
      <c r="B262" s="26"/>
      <c r="C262" s="26"/>
      <c r="D262" s="26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62"/>
      <c r="R262" s="62"/>
      <c r="U262" s="55"/>
    </row>
    <row r="263" spans="1:21" s="56" customFormat="1">
      <c r="A263" s="55"/>
      <c r="B263" s="26"/>
      <c r="C263" s="26"/>
      <c r="D263" s="26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62"/>
      <c r="R263" s="62"/>
      <c r="U263" s="55"/>
    </row>
  </sheetData>
  <conditionalFormatting sqref="B68">
    <cfRule type="cellIs" dxfId="3" priority="6" operator="equal">
      <formula>XBQ68</formula>
    </cfRule>
  </conditionalFormatting>
  <pageMargins left="0.7" right="0.7" top="0.75" bottom="0.75" header="0.3" footer="0.3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AA260"/>
  <sheetViews>
    <sheetView zoomScaleNormal="100" workbookViewId="0">
      <pane xSplit="4" ySplit="2" topLeftCell="E3" activePane="bottomRight" state="frozen"/>
      <selection pane="bottomRight" activeCell="E3" sqref="E3"/>
      <selection pane="bottomLeft" activeCell="B29" sqref="B29"/>
      <selection pane="topRight" activeCell="B29" sqref="B29"/>
    </sheetView>
  </sheetViews>
  <sheetFormatPr defaultColWidth="9.140625" defaultRowHeight="12.75"/>
  <cols>
    <col min="1" max="1" width="12.28515625" style="55" bestFit="1" customWidth="1"/>
    <col min="2" max="2" width="60.7109375" style="26" customWidth="1"/>
    <col min="3" max="3" width="7.42578125" style="26" customWidth="1"/>
    <col min="4" max="4" width="8.7109375" style="26" customWidth="1"/>
    <col min="5" max="5" width="6" style="56" bestFit="1" customWidth="1"/>
    <col min="6" max="6" width="14.5703125" style="55" bestFit="1" customWidth="1"/>
    <col min="7" max="7" width="18.7109375" style="55" customWidth="1"/>
    <col min="8" max="8" width="15" style="55" bestFit="1" customWidth="1"/>
    <col min="9" max="9" width="15" style="55" customWidth="1"/>
    <col min="10" max="10" width="2.7109375" style="55" customWidth="1"/>
    <col min="11" max="11" width="14.5703125" style="55" bestFit="1" customWidth="1"/>
    <col min="12" max="12" width="15.28515625" style="55" customWidth="1"/>
    <col min="13" max="13" width="16.5703125" style="55" bestFit="1" customWidth="1"/>
    <col min="14" max="14" width="16.5703125" style="55" customWidth="1"/>
    <col min="15" max="15" width="14.5703125" style="55" customWidth="1"/>
    <col min="16" max="16" width="14.5703125" style="55" bestFit="1" customWidth="1"/>
    <col min="17" max="17" width="14.5703125" style="55" customWidth="1"/>
    <col min="18" max="18" width="14.140625" style="62" bestFit="1" customWidth="1"/>
    <col min="19" max="19" width="14.140625" style="62" customWidth="1"/>
    <col min="20" max="20" width="9.140625" style="55"/>
    <col min="21" max="21" width="11" style="55" bestFit="1" customWidth="1"/>
    <col min="22" max="22" width="14.5703125" style="55" customWidth="1"/>
    <col min="23" max="23" width="9.140625" style="55"/>
    <col min="24" max="24" width="11.7109375" style="55" bestFit="1" customWidth="1"/>
    <col min="25" max="25" width="11.5703125" style="55" bestFit="1" customWidth="1"/>
    <col min="26" max="27" width="11.7109375" style="55" bestFit="1" customWidth="1"/>
    <col min="28" max="16384" width="9.140625" style="55"/>
  </cols>
  <sheetData>
    <row r="1" spans="1:27" s="41" customFormat="1">
      <c r="B1" s="42"/>
      <c r="C1" s="42"/>
      <c r="D1" s="42"/>
      <c r="E1" s="43"/>
      <c r="G1" s="44" t="s">
        <v>186</v>
      </c>
      <c r="H1" s="45">
        <v>98866950.049999997</v>
      </c>
      <c r="I1" s="45">
        <v>30393783.342681114</v>
      </c>
      <c r="L1" s="44" t="s">
        <v>187</v>
      </c>
      <c r="M1" s="45">
        <v>21167434.030000001</v>
      </c>
      <c r="N1" s="45">
        <v>2703467.9719100948</v>
      </c>
      <c r="R1" s="47"/>
      <c r="S1" s="47"/>
    </row>
    <row r="2" spans="1:27" s="51" customFormat="1" ht="51">
      <c r="A2" s="5" t="s">
        <v>1</v>
      </c>
      <c r="B2" s="6" t="s">
        <v>2</v>
      </c>
      <c r="C2" s="6" t="s">
        <v>188</v>
      </c>
      <c r="D2" s="6" t="s">
        <v>3</v>
      </c>
      <c r="E2" s="48" t="s">
        <v>189</v>
      </c>
      <c r="F2" s="6" t="s">
        <v>190</v>
      </c>
      <c r="G2" s="6" t="s">
        <v>191</v>
      </c>
      <c r="H2" s="49" t="s">
        <v>209</v>
      </c>
      <c r="I2" s="49" t="s">
        <v>210</v>
      </c>
      <c r="J2" s="50"/>
      <c r="K2" s="6" t="s">
        <v>193</v>
      </c>
      <c r="L2" s="6" t="s">
        <v>194</v>
      </c>
      <c r="M2" s="49" t="s">
        <v>211</v>
      </c>
      <c r="N2" s="49" t="s">
        <v>212</v>
      </c>
      <c r="R2" s="52"/>
      <c r="S2" s="52"/>
      <c r="X2" s="51" t="s">
        <v>196</v>
      </c>
      <c r="Y2" s="51" t="s">
        <v>197</v>
      </c>
      <c r="Z2" s="51" t="s">
        <v>198</v>
      </c>
      <c r="AA2" s="51" t="s">
        <v>199</v>
      </c>
    </row>
    <row r="3" spans="1:27">
      <c r="A3" s="53"/>
      <c r="C3" s="54"/>
      <c r="E3" s="58"/>
      <c r="F3" s="33"/>
      <c r="G3" s="60"/>
      <c r="H3" s="33"/>
      <c r="I3" s="33"/>
      <c r="J3" s="33"/>
      <c r="K3" s="33"/>
      <c r="L3" s="60"/>
      <c r="M3" s="61"/>
      <c r="N3" s="61"/>
    </row>
    <row r="4" spans="1:27" s="67" customFormat="1">
      <c r="A4" s="63"/>
      <c r="B4" s="64" t="s">
        <v>200</v>
      </c>
      <c r="C4" s="65"/>
      <c r="D4" s="66"/>
      <c r="E4" s="68"/>
      <c r="F4" s="69"/>
      <c r="G4" s="70"/>
      <c r="H4" s="69"/>
      <c r="I4" s="69"/>
      <c r="J4" s="69"/>
      <c r="K4" s="69"/>
      <c r="L4" s="70"/>
      <c r="M4" s="71"/>
      <c r="N4" s="71"/>
      <c r="R4" s="72"/>
      <c r="S4" s="72"/>
    </row>
    <row r="5" spans="1:27">
      <c r="A5" s="88" t="s">
        <v>32</v>
      </c>
      <c r="B5" s="89" t="s">
        <v>33</v>
      </c>
      <c r="C5" s="54" t="s">
        <v>201</v>
      </c>
      <c r="D5" s="26">
        <v>1</v>
      </c>
      <c r="E5" s="58">
        <v>1</v>
      </c>
      <c r="F5" s="33">
        <v>7616152.4694999997</v>
      </c>
      <c r="G5" s="60">
        <f t="shared" ref="G5:G36" si="0">IF($E5=1,F5/$F$59,0)</f>
        <v>2.1176356557605334E-2</v>
      </c>
      <c r="H5" s="33">
        <f t="shared" ref="H5:H36" si="1">IF($E5=1,ROUND(G5*($H$62+$H$63),2),0)</f>
        <v>1804640.42</v>
      </c>
      <c r="I5" s="33">
        <f t="shared" ref="I5:I36" si="2">IF($E5=1,ROUND(G5*($I$62+$I$63),2),0)</f>
        <v>554784.48</v>
      </c>
      <c r="J5" s="33"/>
      <c r="K5" s="33">
        <v>5726786.0100000091</v>
      </c>
      <c r="L5" s="60">
        <f t="shared" ref="L5:L36" si="3">IF($E5=1,K5/$K$59,0)</f>
        <v>2.1105998274287892E-2</v>
      </c>
      <c r="M5" s="61">
        <f t="shared" ref="M5:M36" si="4">IF($E5=1,ROUND(L5*($M$62+$M$63),2),0)</f>
        <v>354558.55</v>
      </c>
      <c r="N5" s="61">
        <f t="shared" ref="N5:N36" si="5">IF($E5=1,ROUND(L5*($N$62+$N$63),2),0)</f>
        <v>45283.6</v>
      </c>
      <c r="O5" s="62"/>
      <c r="P5" s="62"/>
      <c r="Q5" s="62"/>
      <c r="V5" s="62"/>
      <c r="X5" s="55" t="str">
        <f>VLOOKUP(A5,'[5]DRG UPL SFY20 Combined'!A:A,1,FALSE)</f>
        <v>200439230A</v>
      </c>
      <c r="Y5" s="73"/>
      <c r="Z5" s="55" t="str">
        <f>VLOOKUP(A5,'[5]SHOPP UPL SFY2020 Combined OUT'!A:A,1,FALSE)</f>
        <v>200439230A</v>
      </c>
      <c r="AA5" s="55" t="str">
        <f>VLOOKUP(A5,'[5]Cost UPL SFY20 Combine'!B:B,1,FALSE)</f>
        <v>200439230A</v>
      </c>
    </row>
    <row r="6" spans="1:27">
      <c r="A6" s="90" t="s">
        <v>34</v>
      </c>
      <c r="B6" s="89" t="s">
        <v>35</v>
      </c>
      <c r="C6" s="54" t="s">
        <v>201</v>
      </c>
      <c r="D6" s="26">
        <v>1</v>
      </c>
      <c r="E6" s="58">
        <v>1</v>
      </c>
      <c r="F6" s="33">
        <v>6081094.2868749984</v>
      </c>
      <c r="G6" s="60">
        <f t="shared" si="0"/>
        <v>1.6908198909486354E-2</v>
      </c>
      <c r="H6" s="33">
        <f t="shared" si="1"/>
        <v>1440909.77</v>
      </c>
      <c r="I6" s="33">
        <f t="shared" si="2"/>
        <v>442966.02</v>
      </c>
      <c r="J6" s="33"/>
      <c r="K6" s="33">
        <v>6975554.6400000257</v>
      </c>
      <c r="L6" s="60">
        <f t="shared" si="3"/>
        <v>2.5708319454744426E-2</v>
      </c>
      <c r="M6" s="61">
        <f t="shared" si="4"/>
        <v>431872.7</v>
      </c>
      <c r="N6" s="61">
        <f t="shared" si="5"/>
        <v>55158.03</v>
      </c>
      <c r="O6" s="62"/>
      <c r="P6" s="62"/>
      <c r="Q6" s="62"/>
      <c r="V6" s="62"/>
      <c r="X6" s="55" t="str">
        <f>VLOOKUP(A6,'[5]DRG UPL SFY20 Combined'!A:A,1,FALSE)</f>
        <v>100696610B</v>
      </c>
      <c r="Y6" s="73"/>
      <c r="Z6" s="55" t="str">
        <f>VLOOKUP(A6,'[5]SHOPP UPL SFY2020 Combined OUT'!A:A,1,FALSE)</f>
        <v>100696610B</v>
      </c>
      <c r="AA6" s="55" t="str">
        <f>VLOOKUP(A6,'[5]Cost UPL SFY20 Combine'!B:B,1,FALSE)</f>
        <v>100696610B</v>
      </c>
    </row>
    <row r="7" spans="1:27">
      <c r="A7" s="90" t="s">
        <v>36</v>
      </c>
      <c r="B7" s="89" t="s">
        <v>37</v>
      </c>
      <c r="C7" s="54" t="s">
        <v>201</v>
      </c>
      <c r="D7" s="26">
        <v>1</v>
      </c>
      <c r="E7" s="58">
        <v>1</v>
      </c>
      <c r="F7" s="33">
        <v>409082.76425000001</v>
      </c>
      <c r="G7" s="60">
        <f t="shared" si="0"/>
        <v>1.1374355374344971E-3</v>
      </c>
      <c r="H7" s="33">
        <f t="shared" si="1"/>
        <v>96931.79</v>
      </c>
      <c r="I7" s="33">
        <f t="shared" si="2"/>
        <v>29798.87</v>
      </c>
      <c r="J7" s="33"/>
      <c r="K7" s="33">
        <v>2308632.2299999897</v>
      </c>
      <c r="L7" s="60">
        <f t="shared" si="3"/>
        <v>8.5084352335255339E-3</v>
      </c>
      <c r="M7" s="61">
        <f t="shared" si="4"/>
        <v>142932.75</v>
      </c>
      <c r="N7" s="61">
        <f t="shared" si="5"/>
        <v>18255.12</v>
      </c>
      <c r="O7" s="62"/>
      <c r="P7" s="62"/>
      <c r="Q7" s="62"/>
      <c r="V7" s="62"/>
      <c r="X7" s="55" t="str">
        <f>VLOOKUP(A7,'[5]DRG UPL SFY20 Combined'!A:A,1,FALSE)</f>
        <v>200102450A</v>
      </c>
      <c r="Y7" s="73"/>
      <c r="Z7" s="55" t="str">
        <f>VLOOKUP(A7,'[5]SHOPP UPL SFY2020 Combined OUT'!A:A,1,FALSE)</f>
        <v>200102450A</v>
      </c>
      <c r="AA7" s="55" t="str">
        <f>VLOOKUP(A7,'[5]Cost UPL SFY20 Combine'!B:B,1,FALSE)</f>
        <v>200102450A</v>
      </c>
    </row>
    <row r="8" spans="1:27">
      <c r="A8" s="22" t="s">
        <v>38</v>
      </c>
      <c r="B8" s="89" t="s">
        <v>39</v>
      </c>
      <c r="C8" s="54" t="s">
        <v>201</v>
      </c>
      <c r="D8" s="26">
        <v>1</v>
      </c>
      <c r="E8" s="58">
        <v>1</v>
      </c>
      <c r="F8" s="33">
        <v>1118925.7068749999</v>
      </c>
      <c r="G8" s="60">
        <f t="shared" si="0"/>
        <v>3.1111207168113783E-3</v>
      </c>
      <c r="H8" s="33">
        <f t="shared" si="1"/>
        <v>265128.43</v>
      </c>
      <c r="I8" s="33">
        <f t="shared" si="2"/>
        <v>81506.070000000007</v>
      </c>
      <c r="J8" s="33"/>
      <c r="K8" s="33">
        <v>2595552.0146605554</v>
      </c>
      <c r="L8" s="60">
        <f t="shared" si="3"/>
        <v>9.5658745143595916E-3</v>
      </c>
      <c r="M8" s="61">
        <f t="shared" si="4"/>
        <v>160696.62</v>
      </c>
      <c r="N8" s="61">
        <f t="shared" si="5"/>
        <v>20523.89</v>
      </c>
      <c r="O8" s="62"/>
      <c r="P8" s="62"/>
      <c r="Q8" s="62"/>
      <c r="V8" s="62"/>
      <c r="X8" s="55" t="str">
        <f>VLOOKUP(A8,'[5]DRG UPL SFY20 Combined'!A:A,1,FALSE)</f>
        <v>200573000A</v>
      </c>
      <c r="Y8" s="73"/>
      <c r="Z8" s="55" t="str">
        <f>VLOOKUP(A8,'[5]SHOPP UPL SFY2020 Combined OUT'!A:A,1,FALSE)</f>
        <v>200573000A</v>
      </c>
      <c r="AA8" s="55" t="str">
        <f>VLOOKUP(A8,'[5]Cost UPL SFY20 Combine'!B:B,1,FALSE)</f>
        <v>200573000A</v>
      </c>
    </row>
    <row r="9" spans="1:27">
      <c r="A9" s="91" t="s">
        <v>40</v>
      </c>
      <c r="B9" s="89" t="s">
        <v>41</v>
      </c>
      <c r="C9" s="54" t="s">
        <v>202</v>
      </c>
      <c r="D9" s="26">
        <v>1</v>
      </c>
      <c r="E9" s="58">
        <v>1</v>
      </c>
      <c r="F9" s="33">
        <v>0</v>
      </c>
      <c r="G9" s="60">
        <f t="shared" si="0"/>
        <v>0</v>
      </c>
      <c r="H9" s="33">
        <f t="shared" si="1"/>
        <v>0</v>
      </c>
      <c r="I9" s="33">
        <f t="shared" si="2"/>
        <v>0</v>
      </c>
      <c r="J9" s="33"/>
      <c r="K9" s="33">
        <v>0</v>
      </c>
      <c r="L9" s="60">
        <f t="shared" si="3"/>
        <v>0</v>
      </c>
      <c r="M9" s="61">
        <f t="shared" si="4"/>
        <v>0</v>
      </c>
      <c r="N9" s="61">
        <f t="shared" si="5"/>
        <v>0</v>
      </c>
      <c r="O9" s="62"/>
      <c r="P9" s="62"/>
      <c r="Q9" s="62"/>
      <c r="V9" s="62"/>
      <c r="X9" s="73"/>
      <c r="Y9" s="73"/>
      <c r="Z9" s="73"/>
      <c r="AA9" s="73"/>
    </row>
    <row r="10" spans="1:27">
      <c r="A10" s="92" t="s">
        <v>42</v>
      </c>
      <c r="B10" s="89" t="s">
        <v>43</v>
      </c>
      <c r="C10" s="54" t="s">
        <v>202</v>
      </c>
      <c r="D10" s="26">
        <v>1</v>
      </c>
      <c r="E10" s="58">
        <v>1</v>
      </c>
      <c r="F10" s="33">
        <v>6692840.5300000003</v>
      </c>
      <c r="G10" s="60">
        <f t="shared" si="0"/>
        <v>1.8609130793277938E-2</v>
      </c>
      <c r="H10" s="33">
        <f t="shared" si="1"/>
        <v>1585862.49</v>
      </c>
      <c r="I10" s="33">
        <f t="shared" si="2"/>
        <v>487527.54</v>
      </c>
      <c r="J10" s="33"/>
      <c r="K10" s="33">
        <v>0</v>
      </c>
      <c r="L10" s="60">
        <f t="shared" si="3"/>
        <v>0</v>
      </c>
      <c r="M10" s="61">
        <f t="shared" si="4"/>
        <v>0</v>
      </c>
      <c r="N10" s="61">
        <f t="shared" si="5"/>
        <v>0</v>
      </c>
      <c r="O10" s="62"/>
      <c r="P10" s="62"/>
      <c r="Q10" s="62"/>
      <c r="V10" s="62"/>
      <c r="X10" s="73"/>
      <c r="Y10" s="55" t="str">
        <f>VLOOKUP(A10,'[5]SHOPP UPL SFY2020 Combined INP'!A:A,1,FALSE)</f>
        <v>200085660H</v>
      </c>
      <c r="Z10" s="73"/>
      <c r="AA10" s="55" t="str">
        <f>VLOOKUP(A10,'[5]Cost UPL SFY20 Combine'!B:B,1,FALSE)</f>
        <v>200085660H</v>
      </c>
    </row>
    <row r="11" spans="1:27">
      <c r="A11" s="88" t="s">
        <v>44</v>
      </c>
      <c r="B11" s="89" t="s">
        <v>45</v>
      </c>
      <c r="C11" s="54" t="s">
        <v>201</v>
      </c>
      <c r="D11" s="26">
        <v>1</v>
      </c>
      <c r="E11" s="58">
        <v>1</v>
      </c>
      <c r="F11" s="33">
        <v>727630.75462500006</v>
      </c>
      <c r="G11" s="60">
        <f t="shared" si="0"/>
        <v>2.0231433606304901E-3</v>
      </c>
      <c r="H11" s="33">
        <f t="shared" si="1"/>
        <v>172411.45</v>
      </c>
      <c r="I11" s="33">
        <f t="shared" si="2"/>
        <v>53002.91</v>
      </c>
      <c r="J11" s="33"/>
      <c r="K11" s="33">
        <v>1390486.6100000003</v>
      </c>
      <c r="L11" s="60">
        <f t="shared" si="3"/>
        <v>5.1246210247482913E-3</v>
      </c>
      <c r="M11" s="61">
        <f t="shared" si="4"/>
        <v>86088.24</v>
      </c>
      <c r="N11" s="61">
        <f t="shared" si="5"/>
        <v>10995.04</v>
      </c>
      <c r="O11" s="62"/>
      <c r="P11" s="62"/>
      <c r="Q11" s="62"/>
      <c r="V11" s="62"/>
      <c r="X11" s="55" t="str">
        <f>VLOOKUP(A11,'[5]DRG UPL SFY20 Combined'!A:A,1,FALSE)</f>
        <v>100700010G</v>
      </c>
      <c r="Y11" s="73"/>
      <c r="Z11" s="55" t="str">
        <f>VLOOKUP(A11,'[5]SHOPP UPL SFY2020 Combined OUT'!A:A,1,FALSE)</f>
        <v>100700010G</v>
      </c>
      <c r="AA11" s="55" t="str">
        <f>VLOOKUP(A11,'[5]Cost UPL SFY20 Combine'!B:B,1,FALSE)</f>
        <v>100700010G</v>
      </c>
    </row>
    <row r="12" spans="1:27">
      <c r="A12" s="88" t="s">
        <v>46</v>
      </c>
      <c r="B12" s="89" t="s">
        <v>47</v>
      </c>
      <c r="C12" s="54" t="s">
        <v>201</v>
      </c>
      <c r="D12" s="26">
        <v>1</v>
      </c>
      <c r="E12" s="58">
        <v>1</v>
      </c>
      <c r="F12" s="33">
        <v>2863621.91475</v>
      </c>
      <c r="G12" s="60">
        <f t="shared" si="0"/>
        <v>7.9621671120378174E-3</v>
      </c>
      <c r="H12" s="33">
        <f t="shared" si="1"/>
        <v>678532.62</v>
      </c>
      <c r="I12" s="33">
        <f t="shared" si="2"/>
        <v>208595.22</v>
      </c>
      <c r="J12" s="33"/>
      <c r="K12" s="33">
        <v>6366406.5309158973</v>
      </c>
      <c r="L12" s="60">
        <f t="shared" si="3"/>
        <v>2.3463311711017797E-2</v>
      </c>
      <c r="M12" s="61">
        <f t="shared" si="4"/>
        <v>394158.93</v>
      </c>
      <c r="N12" s="61">
        <f t="shared" si="5"/>
        <v>50341.3</v>
      </c>
      <c r="O12" s="62"/>
      <c r="P12" s="62"/>
      <c r="Q12" s="62"/>
      <c r="V12" s="62"/>
      <c r="X12" s="55" t="str">
        <f>VLOOKUP(A12,'[5]DRG UPL SFY20 Combined'!A:A,1,FALSE)</f>
        <v>100700120A</v>
      </c>
      <c r="Y12" s="73"/>
      <c r="Z12" s="55" t="str">
        <f>VLOOKUP(A12,'[5]SHOPP UPL SFY2020 Combined OUT'!A:A,1,FALSE)</f>
        <v>100700120A</v>
      </c>
      <c r="AA12" s="55" t="str">
        <f>VLOOKUP(A12,'[5]Cost UPL SFY20 Combine'!B:B,1,FALSE)</f>
        <v>100700120A</v>
      </c>
    </row>
    <row r="13" spans="1:27">
      <c r="A13" s="90" t="s">
        <v>48</v>
      </c>
      <c r="B13" s="89" t="s">
        <v>49</v>
      </c>
      <c r="C13" s="54" t="s">
        <v>201</v>
      </c>
      <c r="D13" s="26">
        <v>1</v>
      </c>
      <c r="E13" s="58">
        <v>1</v>
      </c>
      <c r="F13" s="33">
        <v>1387409.49875</v>
      </c>
      <c r="G13" s="60">
        <f t="shared" si="0"/>
        <v>3.8576273721667373E-3</v>
      </c>
      <c r="H13" s="33">
        <f t="shared" si="1"/>
        <v>328745.42</v>
      </c>
      <c r="I13" s="33">
        <f t="shared" si="2"/>
        <v>101063.27</v>
      </c>
      <c r="J13" s="33"/>
      <c r="K13" s="33">
        <v>3166525.0700000105</v>
      </c>
      <c r="L13" s="60">
        <f t="shared" si="3"/>
        <v>1.1670188574570025E-2</v>
      </c>
      <c r="M13" s="61">
        <f t="shared" si="4"/>
        <v>196046.88</v>
      </c>
      <c r="N13" s="61">
        <f t="shared" si="5"/>
        <v>25038.77</v>
      </c>
      <c r="O13" s="62"/>
      <c r="P13" s="62"/>
      <c r="Q13" s="62"/>
      <c r="V13" s="62"/>
      <c r="X13" s="55" t="str">
        <f>VLOOKUP(A13,'[5]DRG UPL SFY20 Combined'!A:A,1,FALSE)</f>
        <v>100699410A</v>
      </c>
      <c r="Y13" s="73"/>
      <c r="Z13" s="55" t="str">
        <f>VLOOKUP(A13,'[5]SHOPP UPL SFY2020 Combined OUT'!A:A,1,FALSE)</f>
        <v>100699410A</v>
      </c>
      <c r="AA13" s="55" t="str">
        <f>VLOOKUP(A13,'[5]Cost UPL SFY20 Combine'!B:B,1,FALSE)</f>
        <v>100699410A</v>
      </c>
    </row>
    <row r="14" spans="1:27">
      <c r="A14" s="90" t="s">
        <v>50</v>
      </c>
      <c r="B14" s="89" t="s">
        <v>51</v>
      </c>
      <c r="C14" s="54" t="s">
        <v>201</v>
      </c>
      <c r="D14" s="26">
        <v>1</v>
      </c>
      <c r="E14" s="58">
        <v>1</v>
      </c>
      <c r="F14" s="33">
        <v>231905.442625</v>
      </c>
      <c r="G14" s="60">
        <f t="shared" si="0"/>
        <v>6.4480226207954154E-4</v>
      </c>
      <c r="H14" s="33">
        <f t="shared" si="1"/>
        <v>54949.78</v>
      </c>
      <c r="I14" s="33">
        <f t="shared" si="2"/>
        <v>16892.72</v>
      </c>
      <c r="J14" s="33"/>
      <c r="K14" s="33">
        <v>1345936.05</v>
      </c>
      <c r="L14" s="60">
        <f t="shared" si="3"/>
        <v>4.9604304926004761E-3</v>
      </c>
      <c r="M14" s="61">
        <f t="shared" si="4"/>
        <v>83330.009999999995</v>
      </c>
      <c r="N14" s="61">
        <f t="shared" si="5"/>
        <v>10642.76</v>
      </c>
      <c r="O14" s="62"/>
      <c r="P14" s="62"/>
      <c r="Q14" s="62"/>
      <c r="V14" s="62"/>
      <c r="X14" s="55" t="str">
        <f>VLOOKUP(A14,'[5]DRG UPL SFY20 Combined'!A:A,1,FALSE)</f>
        <v>200045700C</v>
      </c>
      <c r="Y14" s="73"/>
      <c r="Z14" s="55" t="str">
        <f>VLOOKUP(A14,'[5]SHOPP UPL SFY2020 Combined OUT'!A:A,1,FALSE)</f>
        <v>200045700C</v>
      </c>
      <c r="AA14" s="55" t="str">
        <f>VLOOKUP(A14,'[5]Cost UPL SFY20 Combine'!B:B,1,FALSE)</f>
        <v>200045700C</v>
      </c>
    </row>
    <row r="15" spans="1:27">
      <c r="A15" s="88" t="s">
        <v>52</v>
      </c>
      <c r="B15" s="89" t="s">
        <v>53</v>
      </c>
      <c r="C15" s="54" t="s">
        <v>201</v>
      </c>
      <c r="D15" s="26">
        <v>1</v>
      </c>
      <c r="E15" s="58">
        <v>1</v>
      </c>
      <c r="F15" s="33">
        <v>2254237.6197499996</v>
      </c>
      <c r="G15" s="60">
        <f t="shared" si="0"/>
        <v>6.2678025147949075E-3</v>
      </c>
      <c r="H15" s="33">
        <f t="shared" si="1"/>
        <v>534139.56000000006</v>
      </c>
      <c r="I15" s="33">
        <f t="shared" si="2"/>
        <v>164205.75</v>
      </c>
      <c r="J15" s="33"/>
      <c r="K15" s="33">
        <v>3760421.5500000198</v>
      </c>
      <c r="L15" s="60">
        <f t="shared" si="3"/>
        <v>1.385898662990121E-2</v>
      </c>
      <c r="M15" s="61">
        <f t="shared" si="4"/>
        <v>232816.38</v>
      </c>
      <c r="N15" s="61">
        <f t="shared" si="5"/>
        <v>29734.9</v>
      </c>
      <c r="O15" s="62"/>
      <c r="P15" s="62"/>
      <c r="Q15" s="62"/>
      <c r="V15" s="62"/>
      <c r="X15" s="55" t="str">
        <f>VLOOKUP(A15,'[5]DRG UPL SFY20 Combined'!A:A,1,FALSE)</f>
        <v>200435950A</v>
      </c>
      <c r="Y15" s="73"/>
      <c r="Z15" s="55" t="str">
        <f>VLOOKUP(A15,'[5]SHOPP UPL SFY2020 Combined OUT'!A:A,1,FALSE)</f>
        <v>200435950A</v>
      </c>
      <c r="AA15" s="55" t="str">
        <f>VLOOKUP(A15,'[5]Cost UPL SFY20 Combine'!B:B,1,FALSE)</f>
        <v>200435950A</v>
      </c>
    </row>
    <row r="16" spans="1:27">
      <c r="A16" s="90" t="s">
        <v>54</v>
      </c>
      <c r="B16" s="89" t="s">
        <v>55</v>
      </c>
      <c r="C16" s="54" t="s">
        <v>201</v>
      </c>
      <c r="D16" s="26">
        <v>1</v>
      </c>
      <c r="E16" s="58">
        <v>1</v>
      </c>
      <c r="F16" s="33">
        <v>201398.23962500002</v>
      </c>
      <c r="G16" s="60">
        <f t="shared" si="0"/>
        <v>5.5997840766087352E-4</v>
      </c>
      <c r="H16" s="33">
        <f t="shared" si="1"/>
        <v>47721.13</v>
      </c>
      <c r="I16" s="33">
        <f t="shared" si="2"/>
        <v>14670.48</v>
      </c>
      <c r="J16" s="33"/>
      <c r="K16" s="33">
        <v>2122189.5699999798</v>
      </c>
      <c r="L16" s="60">
        <f t="shared" si="3"/>
        <v>7.8213031400017792E-3</v>
      </c>
      <c r="M16" s="61">
        <f t="shared" si="4"/>
        <v>131389.66</v>
      </c>
      <c r="N16" s="61">
        <f t="shared" si="5"/>
        <v>16780.86</v>
      </c>
      <c r="O16" s="62"/>
      <c r="P16" s="62"/>
      <c r="Q16" s="62"/>
      <c r="V16" s="62"/>
      <c r="X16" s="55" t="str">
        <f>VLOOKUP(A16,'[5]DRG UPL SFY20 Combined'!A:A,1,FALSE)</f>
        <v>200044190A</v>
      </c>
      <c r="Y16" s="73"/>
      <c r="Z16" s="55" t="str">
        <f>VLOOKUP(A16,'[5]SHOPP UPL SFY2020 Combined OUT'!A:A,1,FALSE)</f>
        <v>200044190A</v>
      </c>
      <c r="AA16" s="55" t="str">
        <f>VLOOKUP(A16,'[5]Cost UPL SFY20 Combine'!B:B,1,FALSE)</f>
        <v>200044190A</v>
      </c>
    </row>
    <row r="17" spans="1:27">
      <c r="A17" s="90" t="s">
        <v>56</v>
      </c>
      <c r="B17" s="93" t="s">
        <v>57</v>
      </c>
      <c r="C17" s="54" t="s">
        <v>201</v>
      </c>
      <c r="D17" s="74">
        <v>1</v>
      </c>
      <c r="E17" s="58">
        <v>1</v>
      </c>
      <c r="F17" s="33">
        <v>35810126.780250005</v>
      </c>
      <c r="G17" s="60">
        <f t="shared" si="0"/>
        <v>9.9568386545366747E-2</v>
      </c>
      <c r="H17" s="33">
        <f t="shared" si="1"/>
        <v>8485177.0600000005</v>
      </c>
      <c r="I17" s="33">
        <f t="shared" si="2"/>
        <v>2608522.19</v>
      </c>
      <c r="J17" s="33"/>
      <c r="K17" s="33">
        <v>13064842.760000112</v>
      </c>
      <c r="L17" s="60">
        <f t="shared" si="3"/>
        <v>4.8150314725380242E-2</v>
      </c>
      <c r="M17" s="61">
        <f t="shared" si="4"/>
        <v>808874.59</v>
      </c>
      <c r="N17" s="61">
        <f t="shared" si="5"/>
        <v>103308.06</v>
      </c>
      <c r="O17" s="62"/>
      <c r="P17" s="62"/>
      <c r="Q17" s="62"/>
      <c r="V17" s="62"/>
      <c r="X17" s="55" t="str">
        <f>VLOOKUP(A17,'[5]DRG UPL SFY20 Combined'!A:A,1,FALSE)</f>
        <v>200044210A</v>
      </c>
      <c r="Y17" s="73"/>
      <c r="Z17" s="55" t="str">
        <f>VLOOKUP(A17,'[5]SHOPP UPL SFY2020 Combined OUT'!A:A,1,FALSE)</f>
        <v>200044210A</v>
      </c>
      <c r="AA17" s="55" t="str">
        <f>VLOOKUP(A17,'[5]Cost UPL SFY20 Combine'!B:B,1,FALSE)</f>
        <v>200044210A</v>
      </c>
    </row>
    <row r="18" spans="1:27" s="75" customFormat="1">
      <c r="A18" s="90" t="s">
        <v>58</v>
      </c>
      <c r="B18" s="89" t="s">
        <v>59</v>
      </c>
      <c r="C18" s="54" t="s">
        <v>201</v>
      </c>
      <c r="D18" s="26">
        <v>1</v>
      </c>
      <c r="E18" s="58">
        <v>1</v>
      </c>
      <c r="F18" s="33">
        <v>47687119.213</v>
      </c>
      <c r="G18" s="60">
        <f t="shared" si="0"/>
        <v>0.13259180980207133</v>
      </c>
      <c r="H18" s="33">
        <f t="shared" si="1"/>
        <v>11299419.640000001</v>
      </c>
      <c r="I18" s="33">
        <f t="shared" si="2"/>
        <v>3473679.65</v>
      </c>
      <c r="J18" s="33"/>
      <c r="K18" s="33">
        <v>22768878.400000401</v>
      </c>
      <c r="L18" s="60">
        <f t="shared" si="3"/>
        <v>8.3914416808788445E-2</v>
      </c>
      <c r="M18" s="61">
        <f t="shared" si="4"/>
        <v>1409673.84</v>
      </c>
      <c r="N18" s="61">
        <f t="shared" si="5"/>
        <v>180041.1</v>
      </c>
      <c r="O18" s="62"/>
      <c r="P18" s="62"/>
      <c r="Q18" s="62"/>
      <c r="R18" s="62"/>
      <c r="S18" s="62"/>
      <c r="T18" s="55"/>
      <c r="U18" s="55"/>
      <c r="V18" s="62"/>
      <c r="W18" s="55"/>
      <c r="X18" s="55" t="str">
        <f>VLOOKUP(A18,'[5]DRG UPL SFY20 Combined'!A:A,1,FALSE)</f>
        <v>100806400C</v>
      </c>
      <c r="Y18" s="73"/>
      <c r="Z18" s="55" t="str">
        <f>VLOOKUP(A18,'[5]SHOPP UPL SFY2020 Combined OUT'!A:A,1,FALSE)</f>
        <v>100806400C</v>
      </c>
      <c r="AA18" s="55" t="str">
        <f>VLOOKUP(A18,'[5]Cost UPL SFY20 Combine'!B:B,1,FALSE)</f>
        <v>100806400C</v>
      </c>
    </row>
    <row r="19" spans="1:27">
      <c r="A19" s="90" t="s">
        <v>60</v>
      </c>
      <c r="B19" s="89" t="s">
        <v>61</v>
      </c>
      <c r="C19" s="54" t="s">
        <v>201</v>
      </c>
      <c r="D19" s="26">
        <v>1</v>
      </c>
      <c r="E19" s="58">
        <v>1</v>
      </c>
      <c r="F19" s="33">
        <v>5305359.1178749995</v>
      </c>
      <c r="G19" s="60">
        <f t="shared" si="0"/>
        <v>1.4751303469327624E-2</v>
      </c>
      <c r="H19" s="33">
        <f t="shared" si="1"/>
        <v>1257100.03</v>
      </c>
      <c r="I19" s="33">
        <f t="shared" si="2"/>
        <v>386459.03</v>
      </c>
      <c r="J19" s="33"/>
      <c r="K19" s="33">
        <v>4082079.2800000599</v>
      </c>
      <c r="L19" s="60">
        <f t="shared" si="3"/>
        <v>1.5044452174176399E-2</v>
      </c>
      <c r="M19" s="61">
        <f t="shared" si="4"/>
        <v>252730.95</v>
      </c>
      <c r="N19" s="61">
        <f t="shared" si="5"/>
        <v>32278.36</v>
      </c>
      <c r="O19" s="62"/>
      <c r="P19" s="62"/>
      <c r="Q19" s="62"/>
      <c r="V19" s="62"/>
      <c r="X19" s="55" t="str">
        <f>VLOOKUP(A19,'[5]DRG UPL SFY20 Combined'!A:A,1,FALSE)</f>
        <v>100699500A</v>
      </c>
      <c r="Y19" s="73"/>
      <c r="Z19" s="55" t="str">
        <f>VLOOKUP(A19,'[5]SHOPP UPL SFY2020 Combined OUT'!A:A,1,FALSE)</f>
        <v>100699500A</v>
      </c>
      <c r="AA19" s="55" t="str">
        <f>VLOOKUP(A19,'[5]Cost UPL SFY20 Combine'!B:B,1,FALSE)</f>
        <v>100699500A</v>
      </c>
    </row>
    <row r="20" spans="1:27">
      <c r="A20" s="90" t="s">
        <v>62</v>
      </c>
      <c r="B20" s="89" t="s">
        <v>63</v>
      </c>
      <c r="C20" s="54" t="s">
        <v>201</v>
      </c>
      <c r="D20" s="26">
        <v>1</v>
      </c>
      <c r="E20" s="58">
        <v>1</v>
      </c>
      <c r="F20" s="33">
        <v>3081052.5806249999</v>
      </c>
      <c r="G20" s="60">
        <f t="shared" si="0"/>
        <v>8.5667229327839878E-3</v>
      </c>
      <c r="H20" s="33">
        <f t="shared" si="1"/>
        <v>730052.61</v>
      </c>
      <c r="I20" s="33">
        <f t="shared" si="2"/>
        <v>224433.55</v>
      </c>
      <c r="J20" s="33"/>
      <c r="K20" s="33">
        <v>4079681.8000000496</v>
      </c>
      <c r="L20" s="60">
        <f t="shared" si="3"/>
        <v>1.5035616291596799E-2</v>
      </c>
      <c r="M20" s="61">
        <f t="shared" si="4"/>
        <v>252582.52</v>
      </c>
      <c r="N20" s="61">
        <f t="shared" si="5"/>
        <v>32259.4</v>
      </c>
      <c r="O20" s="62"/>
      <c r="P20" s="62"/>
      <c r="Q20" s="62"/>
      <c r="V20" s="62"/>
      <c r="X20" s="55" t="str">
        <f>VLOOKUP(A20,'[5]DRG UPL SFY20 Combined'!A:A,1,FALSE)</f>
        <v>100700610A</v>
      </c>
      <c r="Y20" s="73"/>
      <c r="Z20" s="55" t="str">
        <f>VLOOKUP(A20,'[5]SHOPP UPL SFY2020 Combined OUT'!A:A,1,FALSE)</f>
        <v>100700610A</v>
      </c>
      <c r="AA20" s="55" t="str">
        <f>VLOOKUP(A20,'[5]Cost UPL SFY20 Combine'!B:B,1,FALSE)</f>
        <v>100700610A</v>
      </c>
    </row>
    <row r="21" spans="1:27">
      <c r="A21" s="94" t="s">
        <v>64</v>
      </c>
      <c r="B21" s="89" t="s">
        <v>65</v>
      </c>
      <c r="C21" s="54" t="s">
        <v>201</v>
      </c>
      <c r="D21" s="26">
        <v>1</v>
      </c>
      <c r="E21" s="58">
        <v>1</v>
      </c>
      <c r="F21" s="33">
        <v>30804.006374999997</v>
      </c>
      <c r="G21" s="60">
        <f t="shared" si="0"/>
        <v>8.5649102353458031E-5</v>
      </c>
      <c r="H21" s="33">
        <f t="shared" si="1"/>
        <v>7298.98</v>
      </c>
      <c r="I21" s="33">
        <f t="shared" si="2"/>
        <v>2243.86</v>
      </c>
      <c r="J21" s="33"/>
      <c r="K21" s="33">
        <v>2974915.0099999951</v>
      </c>
      <c r="L21" s="60">
        <f t="shared" si="3"/>
        <v>1.0964012092921374E-2</v>
      </c>
      <c r="M21" s="61">
        <f t="shared" si="4"/>
        <v>184183.86</v>
      </c>
      <c r="N21" s="61">
        <f t="shared" si="5"/>
        <v>23523.64</v>
      </c>
      <c r="O21" s="62"/>
      <c r="P21" s="62"/>
      <c r="Q21" s="62"/>
      <c r="V21" s="62"/>
      <c r="X21" s="55" t="str">
        <f>VLOOKUP(A21,'[5]DRG UPL SFY20 Combined'!A:A,1,FALSE)</f>
        <v>200834400A</v>
      </c>
      <c r="Y21" s="73"/>
      <c r="Z21" s="55" t="str">
        <f>VLOOKUP(A21,'[5]SHOPP UPL SFY2020 Combined OUT'!A:A,1,FALSE)</f>
        <v>200834400A</v>
      </c>
      <c r="AA21" s="55" t="str">
        <f>VLOOKUP(A21,'[5]Cost UPL SFY20 Combine'!B:B,1,FALSE)</f>
        <v>200834400A</v>
      </c>
    </row>
    <row r="22" spans="1:27">
      <c r="A22" s="90" t="s">
        <v>66</v>
      </c>
      <c r="B22" s="89" t="s">
        <v>67</v>
      </c>
      <c r="C22" s="54" t="s">
        <v>201</v>
      </c>
      <c r="D22" s="26">
        <v>1</v>
      </c>
      <c r="E22" s="58">
        <v>1</v>
      </c>
      <c r="F22" s="33">
        <v>1520428.726125</v>
      </c>
      <c r="G22" s="60">
        <f t="shared" si="0"/>
        <v>4.2274811269583743E-3</v>
      </c>
      <c r="H22" s="33">
        <f t="shared" si="1"/>
        <v>360264.21</v>
      </c>
      <c r="I22" s="33">
        <f t="shared" si="2"/>
        <v>110752.81</v>
      </c>
      <c r="J22" s="33"/>
      <c r="K22" s="33">
        <v>3245962.39000005</v>
      </c>
      <c r="L22" s="60">
        <f t="shared" si="3"/>
        <v>1.1962953824730801E-2</v>
      </c>
      <c r="M22" s="61">
        <f t="shared" si="4"/>
        <v>200965.03</v>
      </c>
      <c r="N22" s="61">
        <f t="shared" si="5"/>
        <v>25666.9</v>
      </c>
      <c r="O22" s="62"/>
      <c r="P22" s="62"/>
      <c r="Q22" s="62"/>
      <c r="V22" s="62"/>
      <c r="X22" s="55" t="str">
        <f>VLOOKUP(A22,'[5]DRG UPL SFY20 Combined'!A:A,1,FALSE)</f>
        <v>100699700A</v>
      </c>
      <c r="Y22" s="73"/>
      <c r="Z22" s="55" t="str">
        <f>VLOOKUP(A22,'[5]SHOPP UPL SFY2020 Combined OUT'!A:A,1,FALSE)</f>
        <v>100699700A</v>
      </c>
      <c r="AA22" s="55" t="str">
        <f>VLOOKUP(A22,'[5]Cost UPL SFY20 Combine'!B:B,1,FALSE)</f>
        <v>100699700A</v>
      </c>
    </row>
    <row r="23" spans="1:27">
      <c r="A23" s="90" t="s">
        <v>68</v>
      </c>
      <c r="B23" s="89" t="s">
        <v>69</v>
      </c>
      <c r="C23" s="54" t="s">
        <v>201</v>
      </c>
      <c r="D23" s="26">
        <v>1</v>
      </c>
      <c r="E23" s="58">
        <v>1</v>
      </c>
      <c r="F23" s="33">
        <v>1604992.4978749999</v>
      </c>
      <c r="G23" s="60">
        <f t="shared" si="0"/>
        <v>4.4626067484063803E-3</v>
      </c>
      <c r="H23" s="33">
        <f t="shared" si="1"/>
        <v>380301.52</v>
      </c>
      <c r="I23" s="33">
        <f t="shared" si="2"/>
        <v>116912.7</v>
      </c>
      <c r="J23" s="33"/>
      <c r="K23" s="33">
        <v>2405429.5499999798</v>
      </c>
      <c r="L23" s="60">
        <f t="shared" si="3"/>
        <v>8.8651805467445059E-3</v>
      </c>
      <c r="M23" s="61">
        <f t="shared" si="4"/>
        <v>148925.70000000001</v>
      </c>
      <c r="N23" s="61">
        <f t="shared" si="5"/>
        <v>19020.53</v>
      </c>
      <c r="O23" s="62"/>
      <c r="P23" s="62"/>
      <c r="Q23" s="62"/>
      <c r="V23" s="62"/>
      <c r="X23" s="55" t="str">
        <f>VLOOKUP(A23,'[5]DRG UPL SFY20 Combined'!A:A,1,FALSE)</f>
        <v>200405550A</v>
      </c>
      <c r="Y23" s="73"/>
      <c r="Z23" s="55" t="str">
        <f>VLOOKUP(A23,'[5]SHOPP UPL SFY2020 Combined OUT'!A:A,1,FALSE)</f>
        <v>200405550A</v>
      </c>
      <c r="AA23" s="55" t="str">
        <f>VLOOKUP(A23,'[5]Cost UPL SFY20 Combine'!B:B,1,FALSE)</f>
        <v>200405550A</v>
      </c>
    </row>
    <row r="24" spans="1:27">
      <c r="A24" s="90" t="s">
        <v>70</v>
      </c>
      <c r="B24" s="89" t="s">
        <v>71</v>
      </c>
      <c r="C24" s="54" t="s">
        <v>201</v>
      </c>
      <c r="D24" s="26">
        <v>1</v>
      </c>
      <c r="E24" s="58">
        <v>1</v>
      </c>
      <c r="F24" s="33">
        <v>1383128.5491249999</v>
      </c>
      <c r="G24" s="60">
        <f t="shared" si="0"/>
        <v>3.8457243914914959E-3</v>
      </c>
      <c r="H24" s="33">
        <f t="shared" si="1"/>
        <v>327731.06</v>
      </c>
      <c r="I24" s="33">
        <f t="shared" si="2"/>
        <v>100751.43</v>
      </c>
      <c r="J24" s="33"/>
      <c r="K24" s="33">
        <v>3207219.1700000395</v>
      </c>
      <c r="L24" s="60">
        <f t="shared" si="3"/>
        <v>1.1820166171580727E-2</v>
      </c>
      <c r="M24" s="61">
        <f t="shared" si="4"/>
        <v>198566.35</v>
      </c>
      <c r="N24" s="61">
        <f t="shared" si="5"/>
        <v>25360.55</v>
      </c>
      <c r="O24" s="62"/>
      <c r="P24" s="62"/>
      <c r="Q24" s="62"/>
      <c r="V24" s="62"/>
      <c r="X24" s="55" t="str">
        <f>VLOOKUP(A24,'[5]DRG UPL SFY20 Combined'!A:A,1,FALSE)</f>
        <v>100699440A</v>
      </c>
      <c r="Y24" s="73"/>
      <c r="Z24" s="55" t="str">
        <f>VLOOKUP(A24,'[5]SHOPP UPL SFY2020 Combined OUT'!A:A,1,FALSE)</f>
        <v>100699440A</v>
      </c>
      <c r="AA24" s="55" t="str">
        <f>VLOOKUP(A24,'[5]Cost UPL SFY20 Combine'!B:B,1,FALSE)</f>
        <v>100699440A</v>
      </c>
    </row>
    <row r="25" spans="1:27">
      <c r="A25" s="90" t="s">
        <v>72</v>
      </c>
      <c r="B25" s="89" t="s">
        <v>73</v>
      </c>
      <c r="C25" s="54" t="s">
        <v>201</v>
      </c>
      <c r="D25" s="26">
        <v>1</v>
      </c>
      <c r="E25" s="58">
        <v>1</v>
      </c>
      <c r="F25" s="33">
        <v>12589925.232500002</v>
      </c>
      <c r="G25" s="60">
        <f t="shared" si="0"/>
        <v>3.5005699639639058E-2</v>
      </c>
      <c r="H25" s="33">
        <f t="shared" si="1"/>
        <v>2983171.36</v>
      </c>
      <c r="I25" s="33">
        <f t="shared" si="2"/>
        <v>917089.73</v>
      </c>
      <c r="J25" s="33"/>
      <c r="K25" s="33">
        <v>12817024.7200011</v>
      </c>
      <c r="L25" s="60">
        <f t="shared" si="3"/>
        <v>4.7236984435856021E-2</v>
      </c>
      <c r="M25" s="61">
        <f t="shared" si="4"/>
        <v>793531.6</v>
      </c>
      <c r="N25" s="61">
        <f t="shared" si="5"/>
        <v>101348.48</v>
      </c>
      <c r="O25" s="62"/>
      <c r="P25" s="62"/>
      <c r="Q25" s="62"/>
      <c r="V25" s="62"/>
      <c r="X25" s="55" t="str">
        <f>VLOOKUP(A25,'[5]DRG UPL SFY20 Combined'!A:A,1,FALSE)</f>
        <v>100700200A</v>
      </c>
      <c r="Y25" s="73"/>
      <c r="Z25" s="55" t="str">
        <f>VLOOKUP(A25,'[5]SHOPP UPL SFY2020 Combined OUT'!A:A,1,FALSE)</f>
        <v>100700200A</v>
      </c>
      <c r="AA25" s="55" t="str">
        <f>VLOOKUP(A25,'[5]Cost UPL SFY20 Combine'!B:B,1,FALSE)</f>
        <v>100700200A</v>
      </c>
    </row>
    <row r="26" spans="1:27">
      <c r="A26" s="90" t="s">
        <v>74</v>
      </c>
      <c r="B26" s="89" t="s">
        <v>75</v>
      </c>
      <c r="C26" s="54" t="s">
        <v>201</v>
      </c>
      <c r="D26" s="26">
        <v>1</v>
      </c>
      <c r="E26" s="58">
        <v>1</v>
      </c>
      <c r="F26" s="33">
        <v>2882568.8607499995</v>
      </c>
      <c r="G26" s="60">
        <f t="shared" si="0"/>
        <v>8.0148482112910764E-3</v>
      </c>
      <c r="H26" s="33">
        <f t="shared" si="1"/>
        <v>683022.08</v>
      </c>
      <c r="I26" s="33">
        <f t="shared" si="2"/>
        <v>209975.38</v>
      </c>
      <c r="J26" s="33"/>
      <c r="K26" s="33">
        <v>4890076.9435796319</v>
      </c>
      <c r="L26" s="60">
        <f t="shared" si="3"/>
        <v>1.8022317466045244E-2</v>
      </c>
      <c r="M26" s="61">
        <f t="shared" si="4"/>
        <v>302755.96000000002</v>
      </c>
      <c r="N26" s="61">
        <f t="shared" si="5"/>
        <v>38667.47</v>
      </c>
      <c r="O26" s="62"/>
      <c r="P26" s="62"/>
      <c r="Q26" s="62"/>
      <c r="V26" s="62"/>
      <c r="X26" s="55" t="str">
        <f>VLOOKUP(A26,'[5]DRG UPL SFY20 Combined'!A:A,1,FALSE)</f>
        <v>100699490A</v>
      </c>
      <c r="Y26" s="73"/>
      <c r="Z26" s="55" t="str">
        <f>VLOOKUP(A26,'[5]SHOPP UPL SFY2020 Combined OUT'!A:A,1,FALSE)</f>
        <v>100699490A</v>
      </c>
      <c r="AA26" s="55" t="str">
        <f>VLOOKUP(A26,'[5]Cost UPL SFY20 Combine'!B:B,1,FALSE)</f>
        <v>100699490A</v>
      </c>
    </row>
    <row r="27" spans="1:27">
      <c r="A27" s="90" t="s">
        <v>76</v>
      </c>
      <c r="B27" s="89" t="s">
        <v>77</v>
      </c>
      <c r="C27" s="54" t="s">
        <v>201</v>
      </c>
      <c r="D27" s="26">
        <v>1</v>
      </c>
      <c r="E27" s="58">
        <v>1</v>
      </c>
      <c r="F27" s="33">
        <v>2513101.5428749998</v>
      </c>
      <c r="G27" s="60">
        <f t="shared" si="0"/>
        <v>6.9875615739718594E-3</v>
      </c>
      <c r="H27" s="33">
        <f t="shared" si="1"/>
        <v>595477.13</v>
      </c>
      <c r="I27" s="33">
        <f t="shared" si="2"/>
        <v>183062.22</v>
      </c>
      <c r="J27" s="33"/>
      <c r="K27" s="33">
        <v>3637645.6900000195</v>
      </c>
      <c r="L27" s="60">
        <f t="shared" si="3"/>
        <v>1.3406497732156589E-2</v>
      </c>
      <c r="M27" s="61">
        <f t="shared" si="4"/>
        <v>225215.04</v>
      </c>
      <c r="N27" s="61">
        <f t="shared" si="5"/>
        <v>28764.080000000002</v>
      </c>
      <c r="O27" s="62"/>
      <c r="P27" s="62"/>
      <c r="Q27" s="62"/>
      <c r="V27" s="62"/>
      <c r="X27" s="55" t="str">
        <f>VLOOKUP(A27,'[5]DRG UPL SFY20 Combined'!A:A,1,FALSE)</f>
        <v>100699420A</v>
      </c>
      <c r="Y27" s="73"/>
      <c r="Z27" s="55" t="str">
        <f>VLOOKUP(A27,'[5]SHOPP UPL SFY2020 Combined OUT'!A:A,1,FALSE)</f>
        <v>100699420A</v>
      </c>
      <c r="AA27" s="55" t="str">
        <f>VLOOKUP(A27,'[5]Cost UPL SFY20 Combine'!B:B,1,FALSE)</f>
        <v>100699420A</v>
      </c>
    </row>
    <row r="28" spans="1:27">
      <c r="A28" s="39" t="s">
        <v>78</v>
      </c>
      <c r="B28" s="89" t="s">
        <v>79</v>
      </c>
      <c r="C28" s="54" t="s">
        <v>202</v>
      </c>
      <c r="D28" s="26">
        <v>1</v>
      </c>
      <c r="E28" s="58">
        <v>1</v>
      </c>
      <c r="F28" s="33">
        <v>256802.36</v>
      </c>
      <c r="G28" s="60">
        <f t="shared" si="0"/>
        <v>7.1402697910425881E-4</v>
      </c>
      <c r="H28" s="33">
        <f t="shared" si="1"/>
        <v>60849.09</v>
      </c>
      <c r="I28" s="33">
        <f t="shared" si="2"/>
        <v>18706.29</v>
      </c>
      <c r="J28" s="33"/>
      <c r="K28" s="33">
        <v>0</v>
      </c>
      <c r="L28" s="60">
        <f t="shared" si="3"/>
        <v>0</v>
      </c>
      <c r="M28" s="61">
        <f t="shared" si="4"/>
        <v>0</v>
      </c>
      <c r="N28" s="61">
        <f t="shared" si="5"/>
        <v>0</v>
      </c>
      <c r="O28" s="62"/>
      <c r="P28" s="62"/>
      <c r="Q28" s="62"/>
      <c r="V28" s="62"/>
      <c r="X28" s="73"/>
      <c r="Y28" s="55" t="str">
        <f>VLOOKUP(A28,'[5]SHOPP UPL SFY2020 Combined INP'!A:A,1,FALSE)</f>
        <v>100700380P</v>
      </c>
      <c r="Z28" s="73"/>
      <c r="AA28" s="55" t="str">
        <f>VLOOKUP(A28,'[5]Cost UPL SFY20 Combine'!B:B,1,FALSE)</f>
        <v>100700380P</v>
      </c>
    </row>
    <row r="29" spans="1:27">
      <c r="A29" s="90" t="s">
        <v>80</v>
      </c>
      <c r="B29" s="89" t="s">
        <v>81</v>
      </c>
      <c r="C29" s="54" t="s">
        <v>201</v>
      </c>
      <c r="D29" s="26">
        <v>1</v>
      </c>
      <c r="E29" s="58">
        <v>1</v>
      </c>
      <c r="F29" s="33">
        <v>322196.82912499999</v>
      </c>
      <c r="G29" s="60">
        <f t="shared" si="0"/>
        <v>8.9585324907876548E-4</v>
      </c>
      <c r="H29" s="33">
        <f t="shared" si="1"/>
        <v>76344.25</v>
      </c>
      <c r="I29" s="33">
        <f t="shared" si="2"/>
        <v>23469.83</v>
      </c>
      <c r="J29" s="33"/>
      <c r="K29" s="33">
        <v>2358929.7099999897</v>
      </c>
      <c r="L29" s="60">
        <f t="shared" si="3"/>
        <v>8.6938059675161737E-3</v>
      </c>
      <c r="M29" s="61">
        <f t="shared" si="4"/>
        <v>146046.79</v>
      </c>
      <c r="N29" s="61">
        <f t="shared" si="5"/>
        <v>18652.84</v>
      </c>
      <c r="O29" s="62"/>
      <c r="P29" s="62"/>
      <c r="Q29" s="62"/>
      <c r="V29" s="62"/>
      <c r="X29" s="55" t="str">
        <f>VLOOKUP(A29,'[5]DRG UPL SFY20 Combined'!A:A,1,FALSE)</f>
        <v>200735850A</v>
      </c>
      <c r="Y29" s="73"/>
      <c r="Z29" s="55" t="str">
        <f>VLOOKUP(A29,'[5]SHOPP UPL SFY2020 Combined OUT'!A:A,1,FALSE)</f>
        <v>200735850A</v>
      </c>
      <c r="AA29" s="55" t="str">
        <f>VLOOKUP(A29,'[5]Cost UPL SFY20 Combine'!B:B,1,FALSE)</f>
        <v>200735850A</v>
      </c>
    </row>
    <row r="30" spans="1:27">
      <c r="A30" s="90" t="s">
        <v>82</v>
      </c>
      <c r="B30" s="89" t="s">
        <v>83</v>
      </c>
      <c r="C30" s="54" t="s">
        <v>201</v>
      </c>
      <c r="D30" s="26">
        <v>1</v>
      </c>
      <c r="E30" s="58">
        <v>1</v>
      </c>
      <c r="F30" s="33">
        <v>810490.92162499984</v>
      </c>
      <c r="G30" s="60">
        <f t="shared" si="0"/>
        <v>2.2535321885644869E-3</v>
      </c>
      <c r="H30" s="33">
        <f t="shared" si="1"/>
        <v>192045.09</v>
      </c>
      <c r="I30" s="33">
        <f t="shared" si="2"/>
        <v>59038.71</v>
      </c>
      <c r="J30" s="33"/>
      <c r="K30" s="33">
        <v>1459421.672657918</v>
      </c>
      <c r="L30" s="60">
        <f t="shared" si="3"/>
        <v>5.3786803367175777E-3</v>
      </c>
      <c r="M30" s="61">
        <f t="shared" si="4"/>
        <v>90356.17</v>
      </c>
      <c r="N30" s="61">
        <f t="shared" si="5"/>
        <v>11540.13</v>
      </c>
      <c r="O30" s="62"/>
      <c r="P30" s="62"/>
      <c r="Q30" s="62"/>
      <c r="V30" s="62"/>
      <c r="X30" s="55" t="str">
        <f>VLOOKUP(A30,'[5]DRG UPL SFY20 Combined'!A:A,1,FALSE)</f>
        <v>100700030A</v>
      </c>
      <c r="Y30" s="73"/>
      <c r="Z30" s="55" t="str">
        <f>VLOOKUP(A30,'[5]SHOPP UPL SFY2020 Combined OUT'!A:A,1,FALSE)</f>
        <v>100700030A</v>
      </c>
      <c r="AA30" s="55" t="str">
        <f>VLOOKUP(A30,'[5]Cost UPL SFY20 Combine'!B:B,1,FALSE)</f>
        <v>100700030A</v>
      </c>
    </row>
    <row r="31" spans="1:27">
      <c r="A31" s="90" t="s">
        <v>84</v>
      </c>
      <c r="B31" s="89" t="s">
        <v>85</v>
      </c>
      <c r="C31" s="54" t="s">
        <v>201</v>
      </c>
      <c r="D31" s="26">
        <v>1</v>
      </c>
      <c r="E31" s="58">
        <v>1</v>
      </c>
      <c r="F31" s="33">
        <v>13786772.863999996</v>
      </c>
      <c r="G31" s="60">
        <f t="shared" si="0"/>
        <v>3.8333478631888303E-2</v>
      </c>
      <c r="H31" s="33">
        <f t="shared" si="1"/>
        <v>3266763.32</v>
      </c>
      <c r="I31" s="33">
        <f t="shared" si="2"/>
        <v>1004271.87</v>
      </c>
      <c r="J31" s="33"/>
      <c r="K31" s="33">
        <v>12465295.014385642</v>
      </c>
      <c r="L31" s="60">
        <f t="shared" si="3"/>
        <v>4.5940689001248786E-2</v>
      </c>
      <c r="M31" s="61">
        <f t="shared" si="4"/>
        <v>771755.2</v>
      </c>
      <c r="N31" s="61">
        <f t="shared" si="5"/>
        <v>98567.24</v>
      </c>
      <c r="O31" s="62"/>
      <c r="P31" s="62"/>
      <c r="Q31" s="62"/>
      <c r="V31" s="62"/>
      <c r="X31" s="55" t="str">
        <f>VLOOKUP(A31,'[5]DRG UPL SFY20 Combined'!A:A,1,FALSE)</f>
        <v>100699390A</v>
      </c>
      <c r="Y31" s="73"/>
      <c r="Z31" s="55" t="str">
        <f>VLOOKUP(A31,'[5]SHOPP UPL SFY2020 Combined OUT'!A:A,1,FALSE)</f>
        <v>100699390A</v>
      </c>
      <c r="AA31" s="55" t="str">
        <f>VLOOKUP(A31,'[5]Cost UPL SFY20 Combine'!B:B,1,FALSE)</f>
        <v>100699390A</v>
      </c>
    </row>
    <row r="32" spans="1:27">
      <c r="A32" s="90" t="s">
        <v>86</v>
      </c>
      <c r="B32" s="89" t="s">
        <v>87</v>
      </c>
      <c r="C32" s="54" t="s">
        <v>201</v>
      </c>
      <c r="D32" s="26">
        <v>1</v>
      </c>
      <c r="E32" s="58">
        <v>1</v>
      </c>
      <c r="F32" s="33">
        <v>3710539.3286250001</v>
      </c>
      <c r="G32" s="60">
        <f t="shared" si="0"/>
        <v>1.0316981462575552E-2</v>
      </c>
      <c r="H32" s="33">
        <f t="shared" si="1"/>
        <v>879208.93</v>
      </c>
      <c r="I32" s="33">
        <f t="shared" si="2"/>
        <v>270287.34999999998</v>
      </c>
      <c r="J32" s="33"/>
      <c r="K32" s="33">
        <v>5558565.1200000392</v>
      </c>
      <c r="L32" s="60">
        <f t="shared" si="3"/>
        <v>2.0486022286388437E-2</v>
      </c>
      <c r="M32" s="61">
        <f t="shared" si="4"/>
        <v>344143.6</v>
      </c>
      <c r="N32" s="61">
        <f t="shared" si="5"/>
        <v>43953.42</v>
      </c>
      <c r="O32" s="62"/>
      <c r="P32" s="62"/>
      <c r="Q32" s="62"/>
      <c r="V32" s="62"/>
      <c r="X32" s="55" t="str">
        <f>VLOOKUP(A32,'[5]DRG UPL SFY20 Combined'!A:A,1,FALSE)</f>
        <v>200509290A</v>
      </c>
      <c r="Y32" s="73"/>
      <c r="Z32" s="55" t="str">
        <f>VLOOKUP(A32,'[5]SHOPP UPL SFY2020 Combined OUT'!A:A,1,FALSE)</f>
        <v>200509290A</v>
      </c>
      <c r="AA32" s="55" t="str">
        <f>VLOOKUP(A32,'[5]Cost UPL SFY20 Combine'!B:B,1,FALSE)</f>
        <v>200509290A</v>
      </c>
    </row>
    <row r="33" spans="1:27">
      <c r="A33" s="90" t="s">
        <v>88</v>
      </c>
      <c r="B33" s="89" t="s">
        <v>89</v>
      </c>
      <c r="C33" s="54" t="s">
        <v>201</v>
      </c>
      <c r="D33" s="26">
        <v>1</v>
      </c>
      <c r="E33" s="58">
        <v>1</v>
      </c>
      <c r="F33" s="33">
        <v>5177788.8946250007</v>
      </c>
      <c r="G33" s="60">
        <f t="shared" si="0"/>
        <v>1.4396600416244885E-2</v>
      </c>
      <c r="H33" s="33">
        <f t="shared" si="1"/>
        <v>1226872.3799999999</v>
      </c>
      <c r="I33" s="33">
        <f t="shared" si="2"/>
        <v>377166.42</v>
      </c>
      <c r="J33" s="33"/>
      <c r="K33" s="33">
        <v>7827258.6499999473</v>
      </c>
      <c r="L33" s="60">
        <f t="shared" si="3"/>
        <v>2.8847263940163112E-2</v>
      </c>
      <c r="M33" s="61">
        <f t="shared" si="4"/>
        <v>484603.66</v>
      </c>
      <c r="N33" s="61">
        <f t="shared" si="5"/>
        <v>61892.74</v>
      </c>
      <c r="O33" s="62"/>
      <c r="P33" s="62"/>
      <c r="Q33" s="62"/>
      <c r="V33" s="62"/>
      <c r="X33" s="55" t="str">
        <f>VLOOKUP(A33,'[5]DRG UPL SFY20 Combined'!A:A,1,FALSE)</f>
        <v>100262320C</v>
      </c>
      <c r="Y33" s="73"/>
      <c r="Z33" s="55" t="str">
        <f>VLOOKUP(A33,'[5]SHOPP UPL SFY2020 Combined OUT'!A:A,1,FALSE)</f>
        <v>100262320C</v>
      </c>
      <c r="AA33" s="55" t="str">
        <f>VLOOKUP(A33,'[5]Cost UPL SFY20 Combine'!B:B,1,FALSE)</f>
        <v>100262320C</v>
      </c>
    </row>
    <row r="34" spans="1:27">
      <c r="A34" s="90" t="s">
        <v>90</v>
      </c>
      <c r="B34" s="89" t="s">
        <v>91</v>
      </c>
      <c r="C34" s="54" t="s">
        <v>202</v>
      </c>
      <c r="D34" s="26">
        <v>1</v>
      </c>
      <c r="E34" s="58">
        <v>1</v>
      </c>
      <c r="F34" s="33">
        <v>0</v>
      </c>
      <c r="G34" s="60">
        <f t="shared" si="0"/>
        <v>0</v>
      </c>
      <c r="H34" s="33">
        <f t="shared" si="1"/>
        <v>0</v>
      </c>
      <c r="I34" s="33">
        <f t="shared" si="2"/>
        <v>0</v>
      </c>
      <c r="J34" s="33"/>
      <c r="K34" s="33">
        <v>0</v>
      </c>
      <c r="L34" s="60">
        <f t="shared" si="3"/>
        <v>0</v>
      </c>
      <c r="M34" s="61">
        <f t="shared" si="4"/>
        <v>0</v>
      </c>
      <c r="N34" s="61">
        <f t="shared" si="5"/>
        <v>0</v>
      </c>
      <c r="O34" s="62"/>
      <c r="P34" s="62"/>
      <c r="Q34" s="62"/>
      <c r="V34" s="62"/>
      <c r="X34" s="73"/>
      <c r="Y34" s="55" t="str">
        <f>VLOOKUP(A34,'[5]SHOPP UPL SFY2020 Combined INP'!A:A,1,FALSE)</f>
        <v>200479750A</v>
      </c>
      <c r="Z34" s="73"/>
      <c r="AA34" s="73"/>
    </row>
    <row r="35" spans="1:27">
      <c r="A35" s="90" t="s">
        <v>92</v>
      </c>
      <c r="B35" s="89" t="s">
        <v>93</v>
      </c>
      <c r="C35" s="54" t="s">
        <v>201</v>
      </c>
      <c r="D35" s="26">
        <v>1</v>
      </c>
      <c r="E35" s="58">
        <v>1</v>
      </c>
      <c r="F35" s="33">
        <v>6619813.1606250005</v>
      </c>
      <c r="G35" s="60">
        <f t="shared" si="0"/>
        <v>1.8406081600323629E-2</v>
      </c>
      <c r="H35" s="33">
        <f t="shared" si="1"/>
        <v>1568558.72</v>
      </c>
      <c r="I35" s="33">
        <f t="shared" si="2"/>
        <v>482208</v>
      </c>
      <c r="J35" s="33"/>
      <c r="K35" s="33">
        <v>5551852.9699999765</v>
      </c>
      <c r="L35" s="60">
        <f t="shared" si="3"/>
        <v>2.0461284741442508E-2</v>
      </c>
      <c r="M35" s="61">
        <f t="shared" si="4"/>
        <v>343728.04</v>
      </c>
      <c r="N35" s="61">
        <f t="shared" si="5"/>
        <v>43900.35</v>
      </c>
      <c r="O35" s="62"/>
      <c r="P35" s="62"/>
      <c r="Q35" s="62"/>
      <c r="V35" s="62"/>
      <c r="X35" s="55" t="str">
        <f>VLOOKUP(A35,'[5]DRG UPL SFY20 Combined'!A:A,1,FALSE)</f>
        <v>100700490A</v>
      </c>
      <c r="Y35" s="73"/>
      <c r="Z35" s="55" t="str">
        <f>VLOOKUP(A35,'[5]SHOPP UPL SFY2020 Combined OUT'!A:A,1,FALSE)</f>
        <v>100700490A</v>
      </c>
      <c r="AA35" s="55" t="str">
        <f>VLOOKUP(A35,'[5]Cost UPL SFY20 Combine'!B:B,1,FALSE)</f>
        <v>100700490A</v>
      </c>
    </row>
    <row r="36" spans="1:27">
      <c r="A36" s="90" t="s">
        <v>94</v>
      </c>
      <c r="B36" s="89" t="s">
        <v>95</v>
      </c>
      <c r="C36" s="54" t="s">
        <v>202</v>
      </c>
      <c r="D36" s="26">
        <v>1</v>
      </c>
      <c r="E36" s="58">
        <v>1</v>
      </c>
      <c r="F36" s="33">
        <v>136360.4</v>
      </c>
      <c r="G36" s="60">
        <f t="shared" si="0"/>
        <v>3.7914372937012091E-4</v>
      </c>
      <c r="H36" s="33">
        <f t="shared" si="1"/>
        <v>32310.47</v>
      </c>
      <c r="I36" s="33">
        <f t="shared" si="2"/>
        <v>9932.92</v>
      </c>
      <c r="J36" s="33"/>
      <c r="K36" s="33">
        <v>0</v>
      </c>
      <c r="L36" s="60">
        <f t="shared" si="3"/>
        <v>0</v>
      </c>
      <c r="M36" s="61">
        <f t="shared" si="4"/>
        <v>0</v>
      </c>
      <c r="N36" s="61">
        <f t="shared" si="5"/>
        <v>0</v>
      </c>
      <c r="O36" s="62"/>
      <c r="P36" s="62"/>
      <c r="Q36" s="62"/>
      <c r="V36" s="62"/>
      <c r="X36" s="73"/>
      <c r="Y36" s="55" t="str">
        <f>VLOOKUP(A36,'[5]SHOPP UPL SFY2020 Combined INP'!A:A,1,FALSE)</f>
        <v>200718040B</v>
      </c>
      <c r="Z36" s="73"/>
      <c r="AA36" s="55" t="str">
        <f>VLOOKUP(A36,'[5]Cost UPL SFY20 Combine'!B:B,1,FALSE)</f>
        <v>200718040B</v>
      </c>
    </row>
    <row r="37" spans="1:27">
      <c r="A37" s="90" t="s">
        <v>96</v>
      </c>
      <c r="B37" s="89" t="s">
        <v>97</v>
      </c>
      <c r="C37" s="54" t="s">
        <v>201</v>
      </c>
      <c r="D37" s="26">
        <v>1</v>
      </c>
      <c r="E37" s="58">
        <v>1</v>
      </c>
      <c r="F37" s="33">
        <v>8155187.7951249992</v>
      </c>
      <c r="G37" s="60">
        <f t="shared" ref="G37:G68" si="6">IF($E37=1,F37/$F$59,0)</f>
        <v>2.2675119128114804E-2</v>
      </c>
      <c r="H37" s="33">
        <f t="shared" ref="H37:H68" si="7">IF($E37=1,ROUND(G37*($H$62+$H$63),2),0)</f>
        <v>1932364.35</v>
      </c>
      <c r="I37" s="33">
        <f t="shared" ref="I37:I57" si="8">IF($E37=1,ROUND(G37*($I$62+$I$63),2),0)</f>
        <v>594049.51</v>
      </c>
      <c r="J37" s="33"/>
      <c r="K37" s="33">
        <v>7171770.3400000799</v>
      </c>
      <c r="L37" s="60">
        <f t="shared" ref="L37:L68" si="9">IF($E37=1,K37/$K$59,0)</f>
        <v>2.6431469965058206E-2</v>
      </c>
      <c r="M37" s="61">
        <f t="shared" ref="M37:M68" si="10">IF($E37=1,ROUND(L37*($M$62+$M$63),2),0)</f>
        <v>444020.86</v>
      </c>
      <c r="N37" s="61">
        <f t="shared" ref="N37:N57" si="11">IF($E37=1,ROUND(L37*($N$62+$N$63),2),0)</f>
        <v>56709.57</v>
      </c>
      <c r="O37" s="62"/>
      <c r="P37" s="62"/>
      <c r="Q37" s="62"/>
      <c r="V37" s="62"/>
      <c r="X37" s="55" t="str">
        <f>VLOOKUP(A37,'[5]DRG UPL SFY20 Combined'!A:A,1,FALSE)</f>
        <v>200242900A</v>
      </c>
      <c r="Y37" s="73"/>
      <c r="Z37" s="55" t="str">
        <f>VLOOKUP(A37,'[5]SHOPP UPL SFY2020 Combined OUT'!A:A,1,FALSE)</f>
        <v>200242900A</v>
      </c>
      <c r="AA37" s="55" t="str">
        <f>VLOOKUP(A37,'[5]Cost UPL SFY20 Combine'!B:B,1,FALSE)</f>
        <v>200242900A</v>
      </c>
    </row>
    <row r="38" spans="1:27">
      <c r="A38" s="95" t="s">
        <v>98</v>
      </c>
      <c r="B38" s="95" t="s">
        <v>99</v>
      </c>
      <c r="C38" s="54" t="s">
        <v>202</v>
      </c>
      <c r="D38" s="26">
        <v>1</v>
      </c>
      <c r="E38" s="58">
        <v>1</v>
      </c>
      <c r="F38" s="33">
        <v>15877.06</v>
      </c>
      <c r="G38" s="60">
        <f t="shared" si="6"/>
        <v>4.414542447685085E-5</v>
      </c>
      <c r="H38" s="33">
        <f t="shared" si="7"/>
        <v>3762.05</v>
      </c>
      <c r="I38" s="33">
        <f t="shared" si="8"/>
        <v>1156.53</v>
      </c>
      <c r="J38" s="33"/>
      <c r="K38" s="33">
        <v>0</v>
      </c>
      <c r="L38" s="60">
        <f t="shared" si="9"/>
        <v>0</v>
      </c>
      <c r="M38" s="61">
        <f t="shared" si="10"/>
        <v>0</v>
      </c>
      <c r="N38" s="61">
        <f t="shared" si="11"/>
        <v>0</v>
      </c>
      <c r="X38" s="73"/>
      <c r="Y38" s="55" t="str">
        <f>VLOOKUP(A38,'[5]SHOPP UPL SFY2020 Combined INP'!A:A,1,FALSE)</f>
        <v>200707260A</v>
      </c>
      <c r="Z38" s="73"/>
      <c r="AA38" s="55" t="str">
        <f>VLOOKUP(A38,'[5]Cost UPL SFY20 Combine'!B:B,1,FALSE)</f>
        <v>200707260A</v>
      </c>
    </row>
    <row r="39" spans="1:27">
      <c r="A39" s="90" t="s">
        <v>100</v>
      </c>
      <c r="B39" s="89" t="s">
        <v>101</v>
      </c>
      <c r="C39" s="54" t="s">
        <v>202</v>
      </c>
      <c r="D39" s="26">
        <v>1</v>
      </c>
      <c r="E39" s="58">
        <v>1</v>
      </c>
      <c r="F39" s="33">
        <v>5950319.0899999999</v>
      </c>
      <c r="G39" s="60">
        <f t="shared" si="6"/>
        <v>1.6544584576789333E-2</v>
      </c>
      <c r="H39" s="33">
        <f t="shared" si="7"/>
        <v>1409922.71</v>
      </c>
      <c r="I39" s="33">
        <f t="shared" si="8"/>
        <v>433439.95</v>
      </c>
      <c r="J39" s="33"/>
      <c r="K39" s="33">
        <v>0</v>
      </c>
      <c r="L39" s="60">
        <f t="shared" si="9"/>
        <v>0</v>
      </c>
      <c r="M39" s="61">
        <f t="shared" si="10"/>
        <v>0</v>
      </c>
      <c r="N39" s="61">
        <f t="shared" si="11"/>
        <v>0</v>
      </c>
      <c r="O39" s="62"/>
      <c r="P39" s="62"/>
      <c r="Q39" s="62"/>
      <c r="V39" s="62"/>
      <c r="X39" s="73"/>
      <c r="Y39" s="55" t="str">
        <f>VLOOKUP(A39,'[5]SHOPP UPL SFY2020 Combined INP'!A:A,1,FALSE)</f>
        <v>100738360L</v>
      </c>
      <c r="Z39" s="73"/>
      <c r="AA39" s="55" t="str">
        <f>VLOOKUP(A39,'[5]Cost UPL SFY20 Combine'!B:B,1,FALSE)</f>
        <v>100738360L</v>
      </c>
    </row>
    <row r="40" spans="1:27">
      <c r="A40" s="96" t="s">
        <v>102</v>
      </c>
      <c r="B40" s="89" t="s">
        <v>103</v>
      </c>
      <c r="C40" s="54" t="s">
        <v>202</v>
      </c>
      <c r="D40" s="26">
        <v>1</v>
      </c>
      <c r="E40" s="58">
        <v>1</v>
      </c>
      <c r="F40" s="33">
        <v>521175.03999999998</v>
      </c>
      <c r="G40" s="60">
        <f t="shared" si="6"/>
        <v>1.4491028797233064E-3</v>
      </c>
      <c r="H40" s="33">
        <f t="shared" si="7"/>
        <v>123491.95</v>
      </c>
      <c r="I40" s="33">
        <f t="shared" si="8"/>
        <v>37964.03</v>
      </c>
      <c r="J40" s="33"/>
      <c r="K40" s="33">
        <v>0</v>
      </c>
      <c r="L40" s="60">
        <f t="shared" si="9"/>
        <v>0</v>
      </c>
      <c r="M40" s="61">
        <f t="shared" si="10"/>
        <v>0</v>
      </c>
      <c r="N40" s="61">
        <f t="shared" si="11"/>
        <v>0</v>
      </c>
      <c r="O40" s="62"/>
      <c r="P40" s="62"/>
      <c r="Q40" s="62"/>
      <c r="V40" s="62"/>
      <c r="X40" s="73"/>
      <c r="Y40" s="55" t="str">
        <f>VLOOKUP(A40,'[5]SHOPP UPL SFY2020 Combined INP'!A:A,1,FALSE)</f>
        <v>100701680L</v>
      </c>
      <c r="Z40" s="73"/>
      <c r="AA40" s="55" t="str">
        <f>VLOOKUP(A40,'[5]Cost UPL SFY20 Combine'!B:B,1,FALSE)</f>
        <v>100701680L</v>
      </c>
    </row>
    <row r="41" spans="1:27">
      <c r="A41" s="90" t="s">
        <v>104</v>
      </c>
      <c r="B41" s="89" t="s">
        <v>105</v>
      </c>
      <c r="C41" s="54" t="s">
        <v>201</v>
      </c>
      <c r="D41" s="26">
        <v>1</v>
      </c>
      <c r="E41" s="58">
        <v>1</v>
      </c>
      <c r="F41" s="33">
        <v>69849410.356624991</v>
      </c>
      <c r="G41" s="60">
        <f t="shared" si="6"/>
        <v>0.19421302619319647</v>
      </c>
      <c r="H41" s="33">
        <f t="shared" si="7"/>
        <v>16550754.42</v>
      </c>
      <c r="I41" s="33">
        <f t="shared" si="8"/>
        <v>5088050.5999999996</v>
      </c>
      <c r="J41" s="33"/>
      <c r="K41" s="33">
        <v>39085345.838518292</v>
      </c>
      <c r="L41" s="60">
        <f t="shared" si="9"/>
        <v>0.14404855365247202</v>
      </c>
      <c r="M41" s="61">
        <f t="shared" si="10"/>
        <v>2419864.02</v>
      </c>
      <c r="N41" s="61">
        <f t="shared" si="11"/>
        <v>309060.84000000003</v>
      </c>
      <c r="O41" s="62"/>
      <c r="P41" s="62"/>
      <c r="Q41" s="62"/>
      <c r="V41" s="62"/>
      <c r="X41" s="55" t="str">
        <f>VLOOKUP(A41,'[5]DRG UPL SFY20 Combined'!A:A,1,FALSE)</f>
        <v>100699570A</v>
      </c>
      <c r="Y41" s="73"/>
      <c r="Z41" s="55" t="str">
        <f>VLOOKUP(A41,'[5]SHOPP UPL SFY2020 Combined OUT'!A:A,1,FALSE)</f>
        <v>100699570A</v>
      </c>
      <c r="AA41" s="55" t="str">
        <f>VLOOKUP(A41,'[5]Cost UPL SFY20 Combine'!B:B,1,FALSE)</f>
        <v>100699570A</v>
      </c>
    </row>
    <row r="42" spans="1:27">
      <c r="A42" s="90" t="s">
        <v>106</v>
      </c>
      <c r="B42" s="89" t="s">
        <v>107</v>
      </c>
      <c r="C42" s="54" t="s">
        <v>201</v>
      </c>
      <c r="D42" s="26">
        <v>1</v>
      </c>
      <c r="E42" s="58">
        <v>1</v>
      </c>
      <c r="F42" s="33">
        <v>4260529.4266249994</v>
      </c>
      <c r="G42" s="60">
        <f t="shared" si="6"/>
        <v>1.1846203266503657E-2</v>
      </c>
      <c r="H42" s="33">
        <f t="shared" si="7"/>
        <v>1009528.58</v>
      </c>
      <c r="I42" s="33">
        <f t="shared" si="8"/>
        <v>310350.34999999998</v>
      </c>
      <c r="J42" s="33"/>
      <c r="K42" s="33">
        <v>5346777.5166372368</v>
      </c>
      <c r="L42" s="60">
        <f t="shared" si="9"/>
        <v>1.9705481720827672E-2</v>
      </c>
      <c r="M42" s="61">
        <f t="shared" si="10"/>
        <v>331031.34000000003</v>
      </c>
      <c r="N42" s="61">
        <f t="shared" si="11"/>
        <v>42278.75</v>
      </c>
      <c r="O42" s="62"/>
      <c r="P42" s="62"/>
      <c r="Q42" s="62"/>
      <c r="V42" s="62"/>
      <c r="X42" s="55" t="str">
        <f>VLOOKUP(A42,'[5]DRG UPL SFY20 Combined'!A:A,1,FALSE)</f>
        <v>200031310A</v>
      </c>
      <c r="Y42" s="73"/>
      <c r="Z42" s="55" t="str">
        <f>VLOOKUP(A42,'[5]SHOPP UPL SFY2020 Combined OUT'!A:A,1,FALSE)</f>
        <v>200031310A</v>
      </c>
      <c r="AA42" s="55" t="str">
        <f>VLOOKUP(A42,'[5]Cost UPL SFY20 Combine'!B:B,1,FALSE)</f>
        <v>200031310A</v>
      </c>
    </row>
    <row r="43" spans="1:27">
      <c r="A43" s="90" t="s">
        <v>108</v>
      </c>
      <c r="B43" s="89" t="s">
        <v>109</v>
      </c>
      <c r="C43" s="54" t="s">
        <v>201</v>
      </c>
      <c r="D43" s="26">
        <v>1</v>
      </c>
      <c r="E43" s="58">
        <v>1</v>
      </c>
      <c r="F43" s="33">
        <v>432882.87312499998</v>
      </c>
      <c r="G43" s="60">
        <f t="shared" si="6"/>
        <v>1.2036106296040888E-3</v>
      </c>
      <c r="H43" s="33">
        <f t="shared" si="7"/>
        <v>102571.2</v>
      </c>
      <c r="I43" s="33">
        <f t="shared" si="8"/>
        <v>31532.55</v>
      </c>
      <c r="J43" s="33"/>
      <c r="K43" s="33">
        <v>1477284.1533486946</v>
      </c>
      <c r="L43" s="60">
        <f t="shared" si="9"/>
        <v>5.4445122860824939E-3</v>
      </c>
      <c r="M43" s="61">
        <f t="shared" si="10"/>
        <v>91462.07</v>
      </c>
      <c r="N43" s="61">
        <f t="shared" si="11"/>
        <v>11681.38</v>
      </c>
      <c r="O43" s="62"/>
      <c r="P43" s="62"/>
      <c r="Q43" s="62"/>
      <c r="V43" s="62"/>
      <c r="X43" s="55" t="str">
        <f>VLOOKUP(A43,'[5]DRG UPL SFY20 Combined'!A:A,1,FALSE)</f>
        <v>200702430B</v>
      </c>
      <c r="Y43" s="73"/>
      <c r="Z43" s="55" t="str">
        <f>VLOOKUP(A43,'[5]SHOPP UPL SFY2020 Combined OUT'!A:A,1,FALSE)</f>
        <v>200702430B</v>
      </c>
      <c r="AA43" s="55" t="str">
        <f>VLOOKUP(A43,'[5]Cost UPL SFY20 Combine'!B:B,1,FALSE)</f>
        <v>200702430B</v>
      </c>
    </row>
    <row r="44" spans="1:27">
      <c r="A44" s="90" t="s">
        <v>110</v>
      </c>
      <c r="B44" s="89" t="s">
        <v>111</v>
      </c>
      <c r="C44" s="54" t="s">
        <v>201</v>
      </c>
      <c r="D44" s="26">
        <v>1</v>
      </c>
      <c r="E44" s="58">
        <v>1</v>
      </c>
      <c r="F44" s="33">
        <v>9965569.3386250008</v>
      </c>
      <c r="G44" s="60">
        <f t="shared" si="6"/>
        <v>2.7708800534046632E-2</v>
      </c>
      <c r="H44" s="33">
        <f t="shared" si="7"/>
        <v>2361332.61</v>
      </c>
      <c r="I44" s="33">
        <f t="shared" si="8"/>
        <v>725923.39</v>
      </c>
      <c r="J44" s="33"/>
      <c r="K44" s="33">
        <v>10328086.850736404</v>
      </c>
      <c r="L44" s="60">
        <f t="shared" si="9"/>
        <v>3.8064035022034579E-2</v>
      </c>
      <c r="M44" s="61">
        <f t="shared" si="10"/>
        <v>639435.71</v>
      </c>
      <c r="N44" s="61">
        <f t="shared" si="11"/>
        <v>81667.62</v>
      </c>
      <c r="O44" s="62"/>
      <c r="P44" s="62"/>
      <c r="Q44" s="62"/>
      <c r="V44" s="62"/>
      <c r="X44" s="55" t="str">
        <f>VLOOKUP(A44,'[5]DRG UPL SFY20 Combined'!A:A,1,FALSE)</f>
        <v>200700900A</v>
      </c>
      <c r="Y44" s="73"/>
      <c r="Z44" s="55" t="str">
        <f>VLOOKUP(A44,'[5]SHOPP UPL SFY2020 Combined OUT'!A:A,1,FALSE)</f>
        <v>200700900A</v>
      </c>
      <c r="AA44" s="55" t="str">
        <f>VLOOKUP(A44,'[5]Cost UPL SFY20 Combine'!B:B,1,FALSE)</f>
        <v>200700900A</v>
      </c>
    </row>
    <row r="45" spans="1:27">
      <c r="A45" s="88" t="s">
        <v>112</v>
      </c>
      <c r="B45" s="89" t="s">
        <v>113</v>
      </c>
      <c r="C45" s="54" t="s">
        <v>201</v>
      </c>
      <c r="D45" s="26">
        <v>1</v>
      </c>
      <c r="E45" s="58">
        <v>1</v>
      </c>
      <c r="F45" s="33">
        <v>245039.43237499997</v>
      </c>
      <c r="G45" s="60">
        <f t="shared" si="6"/>
        <v>6.813207077230269E-4</v>
      </c>
      <c r="H45" s="33">
        <f t="shared" si="7"/>
        <v>58061.87</v>
      </c>
      <c r="I45" s="33">
        <f t="shared" si="8"/>
        <v>17849.439999999999</v>
      </c>
      <c r="J45" s="33"/>
      <c r="K45" s="33">
        <v>2143368.08</v>
      </c>
      <c r="L45" s="60">
        <f t="shared" si="9"/>
        <v>7.8993562739466984E-3</v>
      </c>
      <c r="M45" s="61">
        <f t="shared" si="10"/>
        <v>132700.87</v>
      </c>
      <c r="N45" s="61">
        <f t="shared" si="11"/>
        <v>16948.32</v>
      </c>
      <c r="O45" s="62"/>
      <c r="P45" s="62"/>
      <c r="Q45" s="62"/>
      <c r="V45" s="62"/>
      <c r="X45" s="55" t="str">
        <f>VLOOKUP(A45,'[5]DRG UPL SFY20 Combined'!A:A,1,FALSE)</f>
        <v>200196450C</v>
      </c>
      <c r="Y45" s="73"/>
      <c r="Z45" s="55" t="str">
        <f>VLOOKUP(A45,'[5]SHOPP UPL SFY2020 Combined OUT'!A:A,1,FALSE)</f>
        <v>200196450C</v>
      </c>
      <c r="AA45" s="55" t="str">
        <f>VLOOKUP(A45,'[5]Cost UPL SFY20 Combine'!B:B,1,FALSE)</f>
        <v>200196450C</v>
      </c>
    </row>
    <row r="46" spans="1:27">
      <c r="A46" s="90" t="s">
        <v>114</v>
      </c>
      <c r="B46" s="89" t="s">
        <v>115</v>
      </c>
      <c r="C46" s="54" t="s">
        <v>201</v>
      </c>
      <c r="D46" s="26">
        <v>1</v>
      </c>
      <c r="E46" s="58">
        <v>1</v>
      </c>
      <c r="F46" s="33">
        <v>5480890.6601250004</v>
      </c>
      <c r="G46" s="60">
        <f t="shared" si="6"/>
        <v>1.5239360731925521E-2</v>
      </c>
      <c r="H46" s="33">
        <f t="shared" si="7"/>
        <v>1298692.07</v>
      </c>
      <c r="I46" s="33">
        <f t="shared" si="8"/>
        <v>399245.3</v>
      </c>
      <c r="J46" s="33"/>
      <c r="K46" s="33">
        <v>4045575.2700048774</v>
      </c>
      <c r="L46" s="60">
        <f t="shared" si="9"/>
        <v>1.4909917101516523E-2</v>
      </c>
      <c r="M46" s="61">
        <f t="shared" si="10"/>
        <v>250470.91</v>
      </c>
      <c r="N46" s="61">
        <f t="shared" si="11"/>
        <v>31989.71</v>
      </c>
      <c r="O46" s="62"/>
      <c r="P46" s="62"/>
      <c r="Q46" s="62"/>
      <c r="V46" s="62"/>
      <c r="X46" s="55" t="str">
        <f>VLOOKUP(A46,'[5]DRG UPL SFY20 Combined'!A:A,1,FALSE)</f>
        <v>100697950B</v>
      </c>
      <c r="Y46" s="73"/>
      <c r="Z46" s="55" t="str">
        <f>VLOOKUP(A46,'[5]SHOPP UPL SFY2020 Combined OUT'!A:A,1,FALSE)</f>
        <v>100697950B</v>
      </c>
      <c r="AA46" s="55" t="str">
        <f>VLOOKUP(A46,'[5]Cost UPL SFY20 Combine'!B:B,1,FALSE)</f>
        <v>100697950B</v>
      </c>
    </row>
    <row r="47" spans="1:27">
      <c r="A47" s="90" t="s">
        <v>116</v>
      </c>
      <c r="B47" s="89" t="s">
        <v>117</v>
      </c>
      <c r="C47" s="54" t="s">
        <v>201</v>
      </c>
      <c r="D47" s="26">
        <v>1</v>
      </c>
      <c r="E47" s="58">
        <v>1</v>
      </c>
      <c r="F47" s="33">
        <v>36860552.988499999</v>
      </c>
      <c r="G47" s="60">
        <f t="shared" si="6"/>
        <v>0.1024890476025653</v>
      </c>
      <c r="H47" s="33">
        <f t="shared" si="7"/>
        <v>8734074.5899999999</v>
      </c>
      <c r="I47" s="33">
        <f t="shared" si="8"/>
        <v>2685038.54</v>
      </c>
      <c r="J47" s="33"/>
      <c r="K47" s="33">
        <v>19526105.812417377</v>
      </c>
      <c r="L47" s="60">
        <f t="shared" si="9"/>
        <v>7.19632189610038E-2</v>
      </c>
      <c r="M47" s="61">
        <f t="shared" si="10"/>
        <v>1208906.3</v>
      </c>
      <c r="N47" s="61">
        <f t="shared" si="11"/>
        <v>154399.42000000001</v>
      </c>
      <c r="O47" s="62"/>
      <c r="P47" s="62"/>
      <c r="Q47" s="62"/>
      <c r="V47" s="62"/>
      <c r="X47" s="55" t="str">
        <f>VLOOKUP(A47,'[5]DRG UPL SFY20 Combined'!A:A,1,FALSE)</f>
        <v>100699540A</v>
      </c>
      <c r="Y47" s="73"/>
      <c r="Z47" s="55" t="str">
        <f>VLOOKUP(A47,'[5]SHOPP UPL SFY2020 Combined OUT'!A:A,1,FALSE)</f>
        <v>100699540A</v>
      </c>
      <c r="AA47" s="55" t="str">
        <f>VLOOKUP(A47,'[5]Cost UPL SFY20 Combine'!B:B,1,FALSE)</f>
        <v>100699540A</v>
      </c>
    </row>
    <row r="48" spans="1:27">
      <c r="A48" s="90" t="s">
        <v>118</v>
      </c>
      <c r="B48" s="89" t="s">
        <v>119</v>
      </c>
      <c r="C48" s="54" t="s">
        <v>201</v>
      </c>
      <c r="D48" s="26">
        <v>1</v>
      </c>
      <c r="E48" s="58">
        <v>1</v>
      </c>
      <c r="F48" s="33">
        <v>344321.19024999999</v>
      </c>
      <c r="G48" s="60">
        <f t="shared" si="6"/>
        <v>9.5736900282298904E-4</v>
      </c>
      <c r="H48" s="33">
        <f t="shared" si="7"/>
        <v>81586.59</v>
      </c>
      <c r="I48" s="33">
        <f t="shared" si="8"/>
        <v>25081.439999999999</v>
      </c>
      <c r="J48" s="33"/>
      <c r="K48" s="33">
        <v>3418985.3300000397</v>
      </c>
      <c r="L48" s="60">
        <f t="shared" si="9"/>
        <v>1.2600627707895853E-2</v>
      </c>
      <c r="M48" s="61">
        <f t="shared" si="10"/>
        <v>211677.28</v>
      </c>
      <c r="N48" s="61">
        <f t="shared" si="11"/>
        <v>27035.05</v>
      </c>
      <c r="O48" s="62"/>
      <c r="P48" s="62"/>
      <c r="Q48" s="62"/>
      <c r="V48" s="62"/>
      <c r="X48" s="55" t="str">
        <f>VLOOKUP(A48,'[5]DRG UPL SFY20 Combined'!A:A,1,FALSE)</f>
        <v>200310990A</v>
      </c>
      <c r="Y48" s="73"/>
      <c r="Z48" s="55" t="str">
        <f>VLOOKUP(A48,'[5]SHOPP UPL SFY2020 Combined OUT'!A:A,1,FALSE)</f>
        <v>200310990A</v>
      </c>
      <c r="AA48" s="55" t="str">
        <f>VLOOKUP(A48,'[5]Cost UPL SFY20 Combine'!B:B,1,FALSE)</f>
        <v>200310990A</v>
      </c>
    </row>
    <row r="49" spans="1:27">
      <c r="A49" s="90" t="s">
        <v>120</v>
      </c>
      <c r="B49" s="89" t="s">
        <v>121</v>
      </c>
      <c r="C49" s="54" t="s">
        <v>201</v>
      </c>
      <c r="D49" s="26">
        <v>1</v>
      </c>
      <c r="E49" s="58">
        <v>1</v>
      </c>
      <c r="F49" s="33">
        <v>26477014.892499998</v>
      </c>
      <c r="G49" s="60">
        <f t="shared" si="6"/>
        <v>7.3618104441837084E-2</v>
      </c>
      <c r="H49" s="33">
        <f t="shared" si="7"/>
        <v>6273704.6600000001</v>
      </c>
      <c r="I49" s="33">
        <f t="shared" si="8"/>
        <v>1928668.99</v>
      </c>
      <c r="J49" s="33"/>
      <c r="K49" s="33">
        <v>10020655.020800672</v>
      </c>
      <c r="L49" s="60">
        <f t="shared" si="9"/>
        <v>3.6930998854670487E-2</v>
      </c>
      <c r="M49" s="61">
        <f t="shared" si="10"/>
        <v>620401.89</v>
      </c>
      <c r="N49" s="61">
        <f t="shared" si="11"/>
        <v>79236.649999999994</v>
      </c>
      <c r="O49" s="62"/>
      <c r="P49" s="62"/>
      <c r="Q49" s="62"/>
      <c r="V49" s="62"/>
      <c r="X49" s="55" t="str">
        <f>VLOOKUP(A49,'[5]DRG UPL SFY20 Combined'!A:A,1,FALSE)</f>
        <v>100699400A</v>
      </c>
      <c r="Y49" s="73"/>
      <c r="Z49" s="55" t="str">
        <f>VLOOKUP(A49,'[5]SHOPP UPL SFY2020 Combined OUT'!A:A,1,FALSE)</f>
        <v>100699400A</v>
      </c>
      <c r="AA49" s="55" t="str">
        <f>VLOOKUP(A49,'[5]Cost UPL SFY20 Combine'!B:B,1,FALSE)</f>
        <v>100699400A</v>
      </c>
    </row>
    <row r="50" spans="1:27">
      <c r="A50" s="90" t="s">
        <v>122</v>
      </c>
      <c r="B50" s="89" t="s">
        <v>123</v>
      </c>
      <c r="C50" s="54" t="s">
        <v>201</v>
      </c>
      <c r="D50" s="26">
        <v>1</v>
      </c>
      <c r="E50" s="58">
        <v>1</v>
      </c>
      <c r="F50" s="33">
        <v>1014174.635</v>
      </c>
      <c r="G50" s="60">
        <f t="shared" si="6"/>
        <v>2.8198652493427799E-3</v>
      </c>
      <c r="H50" s="33">
        <f t="shared" si="7"/>
        <v>240307.76</v>
      </c>
      <c r="I50" s="33">
        <f t="shared" si="8"/>
        <v>73875.67</v>
      </c>
      <c r="J50" s="33"/>
      <c r="K50" s="33">
        <v>1868903.8744752049</v>
      </c>
      <c r="L50" s="60">
        <f t="shared" si="9"/>
        <v>6.8878218743646689E-3</v>
      </c>
      <c r="M50" s="61">
        <f t="shared" si="10"/>
        <v>115708.15</v>
      </c>
      <c r="N50" s="61">
        <f t="shared" si="11"/>
        <v>14778.04</v>
      </c>
      <c r="O50" s="62"/>
      <c r="P50" s="62"/>
      <c r="Q50" s="62"/>
      <c r="V50" s="62"/>
      <c r="X50" s="55" t="str">
        <f>VLOOKUP(A50,'[5]DRG UPL SFY20 Combined'!A:A,1,FALSE)</f>
        <v>200106410A</v>
      </c>
      <c r="Y50" s="73"/>
      <c r="Z50" s="55" t="str">
        <f>VLOOKUP(A50,'[5]SHOPP UPL SFY2020 Combined OUT'!A:A,1,FALSE)</f>
        <v>200106410A</v>
      </c>
      <c r="AA50" s="55" t="str">
        <f>VLOOKUP(A50,'[5]Cost UPL SFY20 Combine'!B:B,1,FALSE)</f>
        <v>200106410A</v>
      </c>
    </row>
    <row r="51" spans="1:27">
      <c r="A51" s="90" t="s">
        <v>124</v>
      </c>
      <c r="B51" s="89" t="s">
        <v>125</v>
      </c>
      <c r="C51" s="54" t="s">
        <v>202</v>
      </c>
      <c r="D51" s="26">
        <v>1</v>
      </c>
      <c r="E51" s="58">
        <v>1</v>
      </c>
      <c r="F51" s="33">
        <v>362152.41</v>
      </c>
      <c r="G51" s="60">
        <f t="shared" si="6"/>
        <v>1.0069478772999864E-3</v>
      </c>
      <c r="H51" s="33">
        <f t="shared" si="7"/>
        <v>85811.69</v>
      </c>
      <c r="I51" s="33">
        <f t="shared" si="8"/>
        <v>26380.32</v>
      </c>
      <c r="J51" s="33"/>
      <c r="K51" s="33">
        <v>0</v>
      </c>
      <c r="L51" s="60">
        <f t="shared" si="9"/>
        <v>0</v>
      </c>
      <c r="M51" s="61">
        <f t="shared" si="10"/>
        <v>0</v>
      </c>
      <c r="N51" s="61">
        <f t="shared" si="11"/>
        <v>0</v>
      </c>
      <c r="O51" s="62"/>
      <c r="P51" s="62"/>
      <c r="Q51" s="62"/>
      <c r="V51" s="62"/>
      <c r="X51" s="73"/>
      <c r="Y51" s="73"/>
      <c r="Z51" s="73"/>
      <c r="AA51" s="55" t="str">
        <f>VLOOKUP(A51,'[5]Cost UPL SFY20 Combine'!B:B,1,FALSE)</f>
        <v>200682470A</v>
      </c>
    </row>
    <row r="52" spans="1:27">
      <c r="A52" s="90" t="s">
        <v>126</v>
      </c>
      <c r="B52" s="89" t="s">
        <v>127</v>
      </c>
      <c r="C52" s="54" t="s">
        <v>201</v>
      </c>
      <c r="D52" s="26">
        <v>1</v>
      </c>
      <c r="E52" s="58">
        <v>1</v>
      </c>
      <c r="F52" s="33">
        <v>2132508.1459999997</v>
      </c>
      <c r="G52" s="60">
        <f t="shared" si="6"/>
        <v>5.9293393931566804E-3</v>
      </c>
      <c r="H52" s="33">
        <f t="shared" si="7"/>
        <v>505295.87</v>
      </c>
      <c r="I52" s="33">
        <f t="shared" si="8"/>
        <v>155338.6</v>
      </c>
      <c r="J52" s="33"/>
      <c r="K52" s="33">
        <v>2636209.454319498</v>
      </c>
      <c r="L52" s="60">
        <f t="shared" si="9"/>
        <v>9.7157170001413509E-3</v>
      </c>
      <c r="M52" s="61">
        <f t="shared" si="10"/>
        <v>163213.81</v>
      </c>
      <c r="N52" s="61">
        <f t="shared" si="11"/>
        <v>20845.39</v>
      </c>
      <c r="O52" s="62"/>
      <c r="P52" s="62"/>
      <c r="Q52" s="62"/>
      <c r="V52" s="62"/>
      <c r="X52" s="55" t="str">
        <f>VLOOKUP(A52,'[5]DRG UPL SFY20 Combined'!A:A,1,FALSE)</f>
        <v>100690020A</v>
      </c>
      <c r="Y52" s="73"/>
      <c r="Z52" s="55" t="str">
        <f>VLOOKUP(A52,'[5]SHOPP UPL SFY2020 Combined OUT'!A:A,1,FALSE)</f>
        <v>100690020A</v>
      </c>
      <c r="AA52" s="55" t="str">
        <f>VLOOKUP(A52,'[5]Cost UPL SFY20 Combine'!B:B,1,FALSE)</f>
        <v>100690020A</v>
      </c>
    </row>
    <row r="53" spans="1:27">
      <c r="A53" s="90" t="s">
        <v>128</v>
      </c>
      <c r="B53" s="89" t="s">
        <v>129</v>
      </c>
      <c r="C53" s="54" t="s">
        <v>201</v>
      </c>
      <c r="D53" s="26">
        <v>1</v>
      </c>
      <c r="E53" s="58">
        <v>1</v>
      </c>
      <c r="F53" s="33">
        <v>3442680.4373750002</v>
      </c>
      <c r="G53" s="60">
        <f t="shared" si="6"/>
        <v>9.5722123142489811E-3</v>
      </c>
      <c r="H53" s="33">
        <f t="shared" si="7"/>
        <v>815740.01</v>
      </c>
      <c r="I53" s="33">
        <f t="shared" si="8"/>
        <v>250775.66</v>
      </c>
      <c r="J53" s="33"/>
      <c r="K53" s="33">
        <v>6774194.6459383117</v>
      </c>
      <c r="L53" s="60">
        <f t="shared" si="9"/>
        <v>2.4966209712952773E-2</v>
      </c>
      <c r="M53" s="61">
        <f t="shared" si="10"/>
        <v>419406.03</v>
      </c>
      <c r="N53" s="61">
        <f t="shared" si="11"/>
        <v>53565.81</v>
      </c>
      <c r="O53" s="62"/>
      <c r="P53" s="62"/>
      <c r="Q53" s="62"/>
      <c r="V53" s="62"/>
      <c r="X53" s="55" t="str">
        <f>VLOOKUP(A53,'[5]DRG UPL SFY20 Combined'!A:A,1,FALSE)</f>
        <v>100740840B</v>
      </c>
      <c r="Y53" s="73"/>
      <c r="Z53" s="55" t="str">
        <f>VLOOKUP(A53,'[5]SHOPP UPL SFY2020 Combined OUT'!A:A,1,FALSE)</f>
        <v>100740840B</v>
      </c>
      <c r="AA53" s="55" t="str">
        <f>VLOOKUP(A53,'[5]Cost UPL SFY20 Combine'!B:B,1,FALSE)</f>
        <v>100740840B</v>
      </c>
    </row>
    <row r="54" spans="1:27">
      <c r="A54" s="90" t="s">
        <v>130</v>
      </c>
      <c r="B54" s="89" t="s">
        <v>131</v>
      </c>
      <c r="C54" s="54" t="s">
        <v>201</v>
      </c>
      <c r="D54" s="26">
        <v>1</v>
      </c>
      <c r="E54" s="58">
        <v>1</v>
      </c>
      <c r="F54" s="33">
        <v>598768.95162499999</v>
      </c>
      <c r="G54" s="60">
        <f t="shared" si="6"/>
        <v>1.6648491303203866E-3</v>
      </c>
      <c r="H54" s="33">
        <f t="shared" si="7"/>
        <v>141877.76000000001</v>
      </c>
      <c r="I54" s="33">
        <f t="shared" si="8"/>
        <v>43616.21</v>
      </c>
      <c r="J54" s="33"/>
      <c r="K54" s="33">
        <v>7359772.0600000098</v>
      </c>
      <c r="L54" s="60">
        <f t="shared" si="9"/>
        <v>2.7124347954728661E-2</v>
      </c>
      <c r="M54" s="61">
        <f t="shared" si="10"/>
        <v>455660.48</v>
      </c>
      <c r="N54" s="61">
        <f t="shared" si="11"/>
        <v>58196.17</v>
      </c>
      <c r="O54" s="62"/>
      <c r="P54" s="62"/>
      <c r="Q54" s="62"/>
      <c r="V54" s="62"/>
      <c r="X54" s="55" t="str">
        <f>VLOOKUP(A54,'[5]DRG UPL SFY20 Combined'!A:A,1,FALSE)</f>
        <v>200006260A</v>
      </c>
      <c r="Y54" s="73"/>
      <c r="Z54" s="55" t="str">
        <f>VLOOKUP(A54,'[5]SHOPP UPL SFY2020 Combined OUT'!A:A,1,FALSE)</f>
        <v>200006260A</v>
      </c>
      <c r="AA54" s="55" t="str">
        <f>VLOOKUP(A54,'[5]Cost UPL SFY20 Combine'!B:B,1,FALSE)</f>
        <v>200006260A</v>
      </c>
    </row>
    <row r="55" spans="1:27">
      <c r="A55" s="90" t="s">
        <v>132</v>
      </c>
      <c r="B55" s="89" t="s">
        <v>133</v>
      </c>
      <c r="C55" s="54" t="s">
        <v>202</v>
      </c>
      <c r="D55" s="26">
        <v>1</v>
      </c>
      <c r="E55" s="58">
        <v>1</v>
      </c>
      <c r="F55" s="33">
        <v>2776214.54</v>
      </c>
      <c r="G55" s="60">
        <f t="shared" si="6"/>
        <v>7.7191349851361158E-3</v>
      </c>
      <c r="H55" s="33">
        <f t="shared" si="7"/>
        <v>657821.52</v>
      </c>
      <c r="I55" s="33">
        <f t="shared" si="8"/>
        <v>202228.19</v>
      </c>
      <c r="J55" s="33"/>
      <c r="K55" s="33">
        <v>0</v>
      </c>
      <c r="L55" s="60">
        <f t="shared" si="9"/>
        <v>0</v>
      </c>
      <c r="M55" s="61">
        <f t="shared" si="10"/>
        <v>0</v>
      </c>
      <c r="N55" s="61">
        <f t="shared" si="11"/>
        <v>0</v>
      </c>
      <c r="O55" s="62"/>
      <c r="P55" s="62"/>
      <c r="Q55" s="62"/>
      <c r="V55" s="62"/>
      <c r="X55" s="73"/>
      <c r="Y55" s="55" t="str">
        <f>VLOOKUP(A55,'[5]SHOPP UPL SFY2020 Combined INP'!A:A,1,FALSE)</f>
        <v>200028650A</v>
      </c>
      <c r="Z55" s="73"/>
      <c r="AA55" s="55" t="str">
        <f>VLOOKUP(A55,'[5]Cost UPL SFY20 Combine'!B:B,1,FALSE)</f>
        <v>200028650A</v>
      </c>
    </row>
    <row r="56" spans="1:27">
      <c r="A56" s="90" t="s">
        <v>134</v>
      </c>
      <c r="B56" s="89" t="s">
        <v>135</v>
      </c>
      <c r="C56" s="54" t="s">
        <v>202</v>
      </c>
      <c r="D56" s="26">
        <v>1</v>
      </c>
      <c r="E56" s="58">
        <v>1</v>
      </c>
      <c r="F56" s="33">
        <v>5150863.3499999996</v>
      </c>
      <c r="G56" s="60">
        <f t="shared" si="6"/>
        <v>1.432173519581106E-2</v>
      </c>
      <c r="H56" s="33">
        <f t="shared" si="7"/>
        <v>1220492.3999999999</v>
      </c>
      <c r="I56" s="33">
        <f t="shared" si="8"/>
        <v>375205.08</v>
      </c>
      <c r="J56" s="33"/>
      <c r="K56" s="33">
        <v>0</v>
      </c>
      <c r="L56" s="60">
        <f t="shared" si="9"/>
        <v>0</v>
      </c>
      <c r="M56" s="61">
        <f t="shared" si="10"/>
        <v>0</v>
      </c>
      <c r="N56" s="61">
        <f t="shared" si="11"/>
        <v>0</v>
      </c>
      <c r="O56" s="62"/>
      <c r="P56" s="62"/>
      <c r="Q56" s="62"/>
      <c r="V56" s="62"/>
      <c r="X56" s="73"/>
      <c r="Y56" s="55" t="str">
        <f>VLOOKUP(A56,'[5]SHOPP UPL SFY2020 Combined INP'!A:A,1,FALSE)</f>
        <v>200673510G</v>
      </c>
      <c r="Z56" s="73"/>
      <c r="AA56" s="55" t="str">
        <f>VLOOKUP(A56,'[5]Cost UPL SFY20 Combine'!B:B,1,FALSE)</f>
        <v>200673510G</v>
      </c>
    </row>
    <row r="57" spans="1:27">
      <c r="A57" s="90" t="s">
        <v>136</v>
      </c>
      <c r="B57" s="89" t="s">
        <v>137</v>
      </c>
      <c r="C57" s="54" t="s">
        <v>201</v>
      </c>
      <c r="D57" s="26">
        <v>1</v>
      </c>
      <c r="E57" s="58">
        <v>1</v>
      </c>
      <c r="F57" s="33">
        <v>803777.34087499988</v>
      </c>
      <c r="G57" s="60">
        <f t="shared" si="6"/>
        <v>2.2348653905572761E-3</v>
      </c>
      <c r="H57" s="33">
        <f t="shared" si="7"/>
        <v>190454.31</v>
      </c>
      <c r="I57" s="33">
        <f t="shared" si="8"/>
        <v>58549.67</v>
      </c>
      <c r="J57" s="33"/>
      <c r="K57" s="33">
        <v>1977921.3231470436</v>
      </c>
      <c r="L57" s="60">
        <f t="shared" si="9"/>
        <v>7.2896043190932248E-3</v>
      </c>
      <c r="M57" s="61">
        <f t="shared" si="10"/>
        <v>122457.68</v>
      </c>
      <c r="N57" s="61">
        <f t="shared" si="11"/>
        <v>15640.08</v>
      </c>
      <c r="O57" s="62"/>
      <c r="P57" s="62"/>
      <c r="Q57" s="62"/>
      <c r="V57" s="62"/>
      <c r="X57" s="55" t="str">
        <f>VLOOKUP(A57,'[5]DRG UPL SFY20 Combined'!A:A,1,FALSE)</f>
        <v>200019120A</v>
      </c>
      <c r="Y57" s="73"/>
      <c r="Z57" s="55" t="str">
        <f>VLOOKUP(A57,'[5]SHOPP UPL SFY2020 Combined OUT'!A:A,1,FALSE)</f>
        <v>200019120A</v>
      </c>
      <c r="AA57" s="55" t="str">
        <f>VLOOKUP(A57,'[5]Cost UPL SFY20 Combine'!B:B,1,FALSE)</f>
        <v>200019120A</v>
      </c>
    </row>
    <row r="58" spans="1:27">
      <c r="A58" s="79"/>
      <c r="B58" s="79"/>
      <c r="E58" s="78"/>
      <c r="F58" s="33"/>
      <c r="G58" s="60"/>
      <c r="H58" s="33"/>
      <c r="I58" s="33"/>
      <c r="J58" s="33"/>
      <c r="K58" s="33"/>
      <c r="L58" s="60"/>
      <c r="M58" s="61"/>
      <c r="N58" s="61"/>
    </row>
    <row r="59" spans="1:27">
      <c r="A59" s="53"/>
      <c r="E59" s="58"/>
      <c r="F59" s="59">
        <f>SUM(F5:F57)</f>
        <v>359653581.04837513</v>
      </c>
      <c r="G59" s="80">
        <f>SUM(G5:G57)</f>
        <v>0.99999999999999933</v>
      </c>
      <c r="H59" s="56">
        <f>SUM(H5:H57)</f>
        <v>85219589.760000035</v>
      </c>
      <c r="I59" s="56">
        <f>SUM(I5:I57)</f>
        <v>26198297.290000007</v>
      </c>
      <c r="J59" s="33"/>
      <c r="K59" s="59">
        <f>SUM(K5:K57)</f>
        <v>271334524.69654524</v>
      </c>
      <c r="L59" s="80">
        <f>SUM(L5:L57)</f>
        <v>0.99999999999999944</v>
      </c>
      <c r="M59" s="33">
        <f>SUM(M5:M57)</f>
        <v>16798947.02</v>
      </c>
      <c r="N59" s="33">
        <f>SUM(N5:N57)</f>
        <v>2145532.3600000003</v>
      </c>
    </row>
    <row r="60" spans="1:27">
      <c r="A60" s="53"/>
      <c r="E60" s="58"/>
      <c r="F60" s="59">
        <f>SUM(F5:F57)</f>
        <v>359653581.04837513</v>
      </c>
      <c r="G60" s="59"/>
      <c r="H60" s="59">
        <f>H62-H59</f>
        <v>3.3483967185020447E-2</v>
      </c>
      <c r="I60" s="59"/>
      <c r="J60" s="59"/>
      <c r="K60" s="59">
        <f>SUM(K5:K57)</f>
        <v>271334524.69654524</v>
      </c>
      <c r="M60" s="61">
        <f>M62-M59</f>
        <v>-2.541564404964447E-2</v>
      </c>
      <c r="N60" s="61"/>
    </row>
    <row r="61" spans="1:27">
      <c r="A61" s="53"/>
      <c r="E61" s="58"/>
      <c r="F61" s="59"/>
      <c r="G61" s="59"/>
      <c r="H61" s="59"/>
      <c r="I61" s="59"/>
      <c r="J61" s="59"/>
      <c r="K61" s="33"/>
    </row>
    <row r="62" spans="1:27">
      <c r="A62" s="53"/>
      <c r="E62" s="58"/>
      <c r="F62" s="59"/>
      <c r="G62" s="81" t="s">
        <v>203</v>
      </c>
      <c r="H62" s="82">
        <f>H1*'[5]UPL Gap Summary'!D20</f>
        <v>85219589.793484002</v>
      </c>
      <c r="I62" s="82">
        <f>I1*'[5]UPL Gap Summary'!D20</f>
        <v>26198297.281603172</v>
      </c>
      <c r="J62" s="59"/>
      <c r="K62" s="57"/>
      <c r="L62" s="81" t="s">
        <v>204</v>
      </c>
      <c r="M62" s="83">
        <f>M1*'[5]UPL Gap Summary'!F20</f>
        <v>16798946.994584356</v>
      </c>
      <c r="N62" s="83">
        <f>N1*'[5]UPL Gap Summary'!F20</f>
        <v>2145532.3823052039</v>
      </c>
    </row>
    <row r="63" spans="1:27">
      <c r="A63" s="53"/>
      <c r="E63" s="58"/>
      <c r="F63" s="59"/>
      <c r="G63" s="81" t="s">
        <v>205</v>
      </c>
      <c r="H63" s="82">
        <v>-1.4999999999999999E-2</v>
      </c>
      <c r="I63" s="82"/>
      <c r="J63" s="59"/>
      <c r="K63" s="33"/>
      <c r="L63" s="81" t="s">
        <v>205</v>
      </c>
      <c r="M63" s="83">
        <v>7.0000000000000001E-3</v>
      </c>
      <c r="N63" s="83"/>
    </row>
    <row r="64" spans="1:27">
      <c r="A64" s="53"/>
      <c r="E64" s="58"/>
      <c r="F64" s="59"/>
      <c r="G64" s="59"/>
      <c r="H64" s="59"/>
      <c r="I64" s="59"/>
      <c r="J64" s="59"/>
      <c r="K64" s="33"/>
    </row>
    <row r="65" spans="1:27" s="67" customFormat="1">
      <c r="A65" s="63"/>
      <c r="B65" s="64" t="s">
        <v>206</v>
      </c>
      <c r="C65" s="65"/>
      <c r="D65" s="66"/>
      <c r="E65" s="68"/>
      <c r="F65" s="69"/>
      <c r="G65" s="70"/>
      <c r="H65" s="69"/>
      <c r="I65" s="69"/>
      <c r="J65" s="69"/>
      <c r="K65" s="69"/>
      <c r="L65" s="70"/>
      <c r="M65" s="71"/>
      <c r="N65" s="71"/>
      <c r="R65" s="72"/>
      <c r="S65" s="72"/>
    </row>
    <row r="66" spans="1:27">
      <c r="A66" s="90" t="s">
        <v>138</v>
      </c>
      <c r="B66" s="89" t="s">
        <v>139</v>
      </c>
      <c r="C66" s="54" t="s">
        <v>201</v>
      </c>
      <c r="D66" s="26">
        <v>2</v>
      </c>
      <c r="E66" s="58">
        <v>1</v>
      </c>
      <c r="F66" s="33">
        <v>110643.875375</v>
      </c>
      <c r="G66" s="60">
        <f t="shared" ref="G66:G80" si="12">IF($E66=1,F66/$F$82,0)</f>
        <v>2.9202337927859124E-3</v>
      </c>
      <c r="H66" s="33">
        <f t="shared" ref="H66:H80" si="13">IF($E66=1,ROUND(G66*($H$85),2),0)</f>
        <v>39853.480000000003</v>
      </c>
      <c r="I66" s="33">
        <f t="shared" ref="I66:I80" si="14">IF($E66=1,ROUND(G66*($I$85),2),0)</f>
        <v>12251.8</v>
      </c>
      <c r="J66" s="33"/>
      <c r="K66" s="33">
        <v>637183.38082347729</v>
      </c>
      <c r="L66" s="60">
        <f t="shared" ref="L66:L80" si="15">IF($E66=1,K66/$K$82,0)</f>
        <v>1.1661164482254948E-2</v>
      </c>
      <c r="M66" s="61">
        <f t="shared" ref="M66:M80" si="16">IF($E66=1,ROUND(L66*$M$85,2),0)</f>
        <v>50941.65</v>
      </c>
      <c r="N66" s="61">
        <f t="shared" ref="N66:N80" si="17">IF($E66=1,ROUND(L66*$N$85,2),0)</f>
        <v>6506.18</v>
      </c>
      <c r="O66" s="62"/>
      <c r="P66" s="62"/>
      <c r="Q66" s="62"/>
      <c r="V66" s="62"/>
      <c r="X66" s="55" t="str">
        <f>VLOOKUP(A66,'[5]DRG UPL SFY20 Combined'!A:A,1,FALSE)</f>
        <v>200668710A</v>
      </c>
      <c r="Y66" s="73"/>
      <c r="Z66" s="55" t="str">
        <f>VLOOKUP(A66,'[5]SHOPP UPL SFY2020 Combined OUT'!A:A,1,FALSE)</f>
        <v>200668710A</v>
      </c>
      <c r="AA66" s="55" t="str">
        <f>VLOOKUP(A66,'[5]Cost UPL SFY20 Combine'!B:B,1,FALSE)</f>
        <v>200668710A</v>
      </c>
    </row>
    <row r="67" spans="1:27">
      <c r="A67" s="90" t="s">
        <v>140</v>
      </c>
      <c r="B67" s="89" t="s">
        <v>141</v>
      </c>
      <c r="C67" s="54" t="s">
        <v>201</v>
      </c>
      <c r="D67" s="26">
        <v>2</v>
      </c>
      <c r="E67" s="58">
        <v>1</v>
      </c>
      <c r="F67" s="33">
        <v>344848.94437499996</v>
      </c>
      <c r="G67" s="60">
        <f t="shared" si="12"/>
        <v>9.101629325232086E-3</v>
      </c>
      <c r="H67" s="33">
        <f t="shared" si="13"/>
        <v>124213.21</v>
      </c>
      <c r="I67" s="33">
        <f t="shared" si="14"/>
        <v>38185.760000000002</v>
      </c>
      <c r="J67" s="33"/>
      <c r="K67" s="33">
        <v>1006436.0092416304</v>
      </c>
      <c r="L67" s="60">
        <f t="shared" si="15"/>
        <v>1.8418898229052003E-2</v>
      </c>
      <c r="M67" s="61">
        <f t="shared" si="16"/>
        <v>80462.720000000001</v>
      </c>
      <c r="N67" s="61">
        <f t="shared" si="17"/>
        <v>10276.56</v>
      </c>
      <c r="O67" s="62"/>
      <c r="P67" s="62"/>
      <c r="Q67" s="62"/>
      <c r="V67" s="62"/>
      <c r="X67" s="55" t="str">
        <f>VLOOKUP(A67,'[5]DRG UPL SFY20 Combined'!A:A,1,FALSE)</f>
        <v>100700720A</v>
      </c>
      <c r="Y67" s="73"/>
      <c r="Z67" s="55" t="str">
        <f>VLOOKUP(A67,'[5]SHOPP UPL SFY2020 Combined OUT'!A:A,1,FALSE)</f>
        <v>100700720A</v>
      </c>
      <c r="AA67" s="55" t="str">
        <f>VLOOKUP(A67,'[5]Cost UPL SFY20 Combine'!B:B,1,FALSE)</f>
        <v>100700720A</v>
      </c>
    </row>
    <row r="68" spans="1:27">
      <c r="A68" s="90" t="s">
        <v>142</v>
      </c>
      <c r="B68" s="88" t="s">
        <v>143</v>
      </c>
      <c r="C68" s="54" t="s">
        <v>201</v>
      </c>
      <c r="D68" s="26">
        <v>2</v>
      </c>
      <c r="E68" s="58">
        <v>1</v>
      </c>
      <c r="F68" s="33">
        <v>9657709.6842500009</v>
      </c>
      <c r="G68" s="60">
        <f t="shared" si="12"/>
        <v>0.25489680368909995</v>
      </c>
      <c r="H68" s="33">
        <f t="shared" si="13"/>
        <v>3478668.51</v>
      </c>
      <c r="I68" s="33">
        <f t="shared" si="14"/>
        <v>1069415.99</v>
      </c>
      <c r="J68" s="33"/>
      <c r="K68" s="33">
        <v>10725247.012996268</v>
      </c>
      <c r="L68" s="60">
        <f t="shared" si="15"/>
        <v>0.19628394791108278</v>
      </c>
      <c r="M68" s="61">
        <f t="shared" si="16"/>
        <v>857463.88</v>
      </c>
      <c r="N68" s="61">
        <f t="shared" si="17"/>
        <v>109513.8</v>
      </c>
      <c r="O68" s="62"/>
      <c r="P68" s="62"/>
      <c r="Q68" s="62"/>
      <c r="V68" s="62"/>
      <c r="X68" s="55" t="str">
        <f>VLOOKUP(A68,'[5]DRG UPL SFY20 Combined'!A:A,1,FALSE)</f>
        <v>100749570S</v>
      </c>
      <c r="Y68" s="73"/>
      <c r="Z68" s="55" t="str">
        <f>VLOOKUP(A68,'[5]SHOPP UPL SFY2020 Combined OUT'!A:A,1,FALSE)</f>
        <v>100749570S</v>
      </c>
      <c r="AA68" s="55" t="str">
        <f>VLOOKUP(A68,'[5]Cost UPL SFY20 Combine'!B:B,1,FALSE)</f>
        <v>100749570S</v>
      </c>
    </row>
    <row r="69" spans="1:27">
      <c r="A69" s="90" t="s">
        <v>144</v>
      </c>
      <c r="B69" s="89" t="s">
        <v>145</v>
      </c>
      <c r="C69" s="54" t="s">
        <v>201</v>
      </c>
      <c r="D69" s="26">
        <v>2</v>
      </c>
      <c r="E69" s="58">
        <v>1</v>
      </c>
      <c r="F69" s="33">
        <v>353593.95749999996</v>
      </c>
      <c r="G69" s="60">
        <f t="shared" si="12"/>
        <v>9.3324372462257089E-3</v>
      </c>
      <c r="H69" s="33">
        <f t="shared" si="13"/>
        <v>127363.13</v>
      </c>
      <c r="I69" s="33">
        <f t="shared" si="14"/>
        <v>39154.11</v>
      </c>
      <c r="J69" s="33"/>
      <c r="K69" s="33">
        <v>669111.78811101255</v>
      </c>
      <c r="L69" s="60">
        <f t="shared" si="15"/>
        <v>1.2245489843276131E-2</v>
      </c>
      <c r="M69" s="61">
        <f t="shared" si="16"/>
        <v>53494.26</v>
      </c>
      <c r="N69" s="61">
        <f t="shared" si="17"/>
        <v>6832.19</v>
      </c>
      <c r="O69" s="62"/>
      <c r="P69" s="62"/>
      <c r="Q69" s="62"/>
      <c r="V69" s="62"/>
      <c r="X69" s="55" t="str">
        <f>VLOOKUP(A69,'[5]DRG UPL SFY20 Combined'!A:A,1,FALSE)</f>
        <v>100700880A</v>
      </c>
      <c r="Y69" s="73"/>
      <c r="Z69" s="55" t="str">
        <f>VLOOKUP(A69,'[5]SHOPP UPL SFY2020 Combined OUT'!A:A,1,FALSE)</f>
        <v>100700880A</v>
      </c>
      <c r="AA69" s="55" t="str">
        <f>VLOOKUP(A69,'[5]Cost UPL SFY20 Combine'!B:B,1,FALSE)</f>
        <v>100700880A</v>
      </c>
    </row>
    <row r="70" spans="1:27">
      <c r="A70" s="90" t="s">
        <v>146</v>
      </c>
      <c r="B70" s="89" t="s">
        <v>147</v>
      </c>
      <c r="C70" s="54" t="s">
        <v>201</v>
      </c>
      <c r="D70" s="26">
        <v>2</v>
      </c>
      <c r="E70" s="58">
        <v>1</v>
      </c>
      <c r="F70" s="33">
        <v>405886.89937499998</v>
      </c>
      <c r="G70" s="60">
        <f t="shared" si="12"/>
        <v>1.0712609582651923E-2</v>
      </c>
      <c r="H70" s="33">
        <f t="shared" si="13"/>
        <v>146198.84</v>
      </c>
      <c r="I70" s="33">
        <f t="shared" si="14"/>
        <v>44944.6</v>
      </c>
      <c r="J70" s="33"/>
      <c r="K70" s="33">
        <v>2220336.7044711951</v>
      </c>
      <c r="L70" s="60">
        <f t="shared" si="15"/>
        <v>4.0634630933664345E-2</v>
      </c>
      <c r="M70" s="61">
        <f t="shared" si="16"/>
        <v>177511.86</v>
      </c>
      <c r="N70" s="61">
        <f t="shared" si="17"/>
        <v>22671.51</v>
      </c>
      <c r="O70" s="62"/>
      <c r="P70" s="62"/>
      <c r="Q70" s="62"/>
      <c r="V70" s="62"/>
      <c r="X70" s="55" t="str">
        <f>VLOOKUP(A70,'[5]DRG UPL SFY20 Combined'!A:A,1,FALSE)</f>
        <v>100700820A</v>
      </c>
      <c r="Y70" s="73"/>
      <c r="Z70" s="55" t="str">
        <f>VLOOKUP(A70,'[5]SHOPP UPL SFY2020 Combined OUT'!A:A,1,FALSE)</f>
        <v>100700820A</v>
      </c>
      <c r="AA70" s="55" t="str">
        <f>VLOOKUP(A70,'[5]Cost UPL SFY20 Combine'!B:B,1,FALSE)</f>
        <v>100700820A</v>
      </c>
    </row>
    <row r="71" spans="1:27">
      <c r="A71" s="90" t="s">
        <v>148</v>
      </c>
      <c r="B71" s="89" t="s">
        <v>149</v>
      </c>
      <c r="C71" s="54" t="s">
        <v>201</v>
      </c>
      <c r="D71" s="26">
        <v>2</v>
      </c>
      <c r="E71" s="58">
        <v>1</v>
      </c>
      <c r="F71" s="33">
        <v>1872946.585</v>
      </c>
      <c r="G71" s="60">
        <f t="shared" si="12"/>
        <v>4.9432848325880255E-2</v>
      </c>
      <c r="H71" s="33">
        <f t="shared" si="13"/>
        <v>674627.89</v>
      </c>
      <c r="I71" s="33">
        <f t="shared" si="14"/>
        <v>207394.83</v>
      </c>
      <c r="J71" s="33"/>
      <c r="K71" s="33">
        <v>2917486.1000000099</v>
      </c>
      <c r="L71" s="60">
        <f t="shared" si="15"/>
        <v>5.3393240173377564E-2</v>
      </c>
      <c r="M71" s="61">
        <f t="shared" si="16"/>
        <v>233247.68</v>
      </c>
      <c r="N71" s="61">
        <f t="shared" si="17"/>
        <v>29789.99</v>
      </c>
      <c r="O71" s="62"/>
      <c r="P71" s="62"/>
      <c r="Q71" s="62"/>
      <c r="V71" s="62"/>
      <c r="X71" s="55" t="str">
        <f>VLOOKUP(A71,'[5]DRG UPL SFY20 Combined'!A:A,1,FALSE)</f>
        <v>100699350A</v>
      </c>
      <c r="Y71" s="73"/>
      <c r="Z71" s="55" t="str">
        <f>VLOOKUP(A71,'[5]SHOPP UPL SFY2020 Combined OUT'!A:A,1,FALSE)</f>
        <v>100699350A</v>
      </c>
      <c r="AA71" s="55" t="str">
        <f>VLOOKUP(A71,'[5]Cost UPL SFY20 Combine'!B:B,1,FALSE)</f>
        <v>100699350A</v>
      </c>
    </row>
    <row r="72" spans="1:27">
      <c r="A72" s="90" t="s">
        <v>150</v>
      </c>
      <c r="B72" s="89" t="s">
        <v>151</v>
      </c>
      <c r="C72" s="54" t="s">
        <v>201</v>
      </c>
      <c r="D72" s="26">
        <v>2</v>
      </c>
      <c r="E72" s="58">
        <v>1</v>
      </c>
      <c r="F72" s="33">
        <v>4191936.3723749993</v>
      </c>
      <c r="G72" s="60">
        <f t="shared" si="12"/>
        <v>0.11063815516519604</v>
      </c>
      <c r="H72" s="33">
        <f t="shared" si="13"/>
        <v>1509918.76</v>
      </c>
      <c r="I72" s="33">
        <f t="shared" si="14"/>
        <v>464180.84</v>
      </c>
      <c r="J72" s="33"/>
      <c r="K72" s="33">
        <v>4686128.8529629521</v>
      </c>
      <c r="L72" s="60">
        <f t="shared" si="15"/>
        <v>8.57613694645004E-2</v>
      </c>
      <c r="M72" s="61">
        <f t="shared" si="16"/>
        <v>374647.43</v>
      </c>
      <c r="N72" s="61">
        <f t="shared" si="17"/>
        <v>47849.32</v>
      </c>
      <c r="O72" s="62"/>
      <c r="P72" s="62"/>
      <c r="Q72" s="62"/>
      <c r="V72" s="62"/>
      <c r="X72" s="55" t="str">
        <f>VLOOKUP(A72,'[5]DRG UPL SFY20 Combined'!A:A,1,FALSE)</f>
        <v>100710530D</v>
      </c>
      <c r="Y72" s="73"/>
      <c r="Z72" s="55" t="str">
        <f>VLOOKUP(A72,'[5]SHOPP UPL SFY2020 Combined OUT'!A:A,1,FALSE)</f>
        <v>100710530D</v>
      </c>
      <c r="AA72" s="55" t="str">
        <f>VLOOKUP(A72,'[5]Cost UPL SFY20 Combine'!B:B,1,FALSE)</f>
        <v>100710530D</v>
      </c>
    </row>
    <row r="73" spans="1:27">
      <c r="A73" s="90" t="s">
        <v>152</v>
      </c>
      <c r="B73" s="89" t="s">
        <v>153</v>
      </c>
      <c r="C73" s="54" t="s">
        <v>201</v>
      </c>
      <c r="D73" s="26">
        <v>2</v>
      </c>
      <c r="E73" s="58">
        <v>1</v>
      </c>
      <c r="F73" s="33">
        <v>12501045.64525</v>
      </c>
      <c r="G73" s="60">
        <f t="shared" si="12"/>
        <v>0.32994122643201224</v>
      </c>
      <c r="H73" s="33">
        <f t="shared" si="13"/>
        <v>4502826.78</v>
      </c>
      <c r="I73" s="33">
        <f t="shared" si="14"/>
        <v>1384263.82</v>
      </c>
      <c r="J73" s="33"/>
      <c r="K73" s="33">
        <v>13588518.580000399</v>
      </c>
      <c r="L73" s="60">
        <f t="shared" si="15"/>
        <v>0.24868500183852196</v>
      </c>
      <c r="M73" s="61">
        <f t="shared" si="16"/>
        <v>1086377.21</v>
      </c>
      <c r="N73" s="61">
        <f t="shared" si="17"/>
        <v>138750.21</v>
      </c>
      <c r="O73" s="62"/>
      <c r="P73" s="62"/>
      <c r="Q73" s="62"/>
      <c r="V73" s="62"/>
      <c r="X73" s="55" t="str">
        <f>VLOOKUP(A73,'[5]DRG UPL SFY20 Combined'!A:A,1,FALSE)</f>
        <v>100700690A</v>
      </c>
      <c r="Y73" s="73"/>
      <c r="Z73" s="55" t="str">
        <f>VLOOKUP(A73,'[5]SHOPP UPL SFY2020 Combined OUT'!A:A,1,FALSE)</f>
        <v>100700690A</v>
      </c>
      <c r="AA73" s="55" t="str">
        <f>VLOOKUP(A73,'[5]Cost UPL SFY20 Combine'!B:B,1,FALSE)</f>
        <v>100700690A</v>
      </c>
    </row>
    <row r="74" spans="1:27">
      <c r="A74" s="90" t="s">
        <v>154</v>
      </c>
      <c r="B74" s="89" t="s">
        <v>155</v>
      </c>
      <c r="C74" s="54" t="s">
        <v>201</v>
      </c>
      <c r="D74" s="26">
        <v>2</v>
      </c>
      <c r="E74" s="58">
        <v>1</v>
      </c>
      <c r="F74" s="33">
        <v>3676924.2387499996</v>
      </c>
      <c r="G74" s="60">
        <f t="shared" si="12"/>
        <v>9.7045393422088136E-2</v>
      </c>
      <c r="H74" s="33">
        <f t="shared" si="13"/>
        <v>1324413.45</v>
      </c>
      <c r="I74" s="33">
        <f t="shared" si="14"/>
        <v>407152.6</v>
      </c>
      <c r="J74" s="33"/>
      <c r="K74" s="33">
        <v>5316359.7767826617</v>
      </c>
      <c r="L74" s="60">
        <f t="shared" si="15"/>
        <v>9.7295296251742075E-2</v>
      </c>
      <c r="M74" s="61">
        <f t="shared" si="16"/>
        <v>425033.24</v>
      </c>
      <c r="N74" s="61">
        <f t="shared" si="17"/>
        <v>54284.51</v>
      </c>
      <c r="O74" s="62"/>
      <c r="P74" s="62"/>
      <c r="Q74" s="62"/>
      <c r="V74" s="62"/>
      <c r="X74" s="55" t="str">
        <f>VLOOKUP(A74,'[5]DRG UPL SFY20 Combined'!A:A,1,FALSE)</f>
        <v>100700680A</v>
      </c>
      <c r="Y74" s="73"/>
      <c r="Z74" s="55" t="str">
        <f>VLOOKUP(A74,'[5]SHOPP UPL SFY2020 Combined OUT'!A:A,1,FALSE)</f>
        <v>100700680A</v>
      </c>
      <c r="AA74" s="55" t="str">
        <f>VLOOKUP(A74,'[5]Cost UPL SFY20 Combine'!B:B,1,FALSE)</f>
        <v>100700680A</v>
      </c>
    </row>
    <row r="75" spans="1:27">
      <c r="A75" s="90" t="s">
        <v>156</v>
      </c>
      <c r="B75" s="89" t="s">
        <v>157</v>
      </c>
      <c r="C75" s="54" t="s">
        <v>201</v>
      </c>
      <c r="D75" s="26">
        <v>2</v>
      </c>
      <c r="E75" s="58">
        <v>1</v>
      </c>
      <c r="F75" s="33">
        <v>44411.662125000003</v>
      </c>
      <c r="G75" s="60">
        <f t="shared" si="12"/>
        <v>1.1721610083852796E-3</v>
      </c>
      <c r="H75" s="33">
        <f t="shared" si="13"/>
        <v>15996.9</v>
      </c>
      <c r="I75" s="33">
        <f t="shared" si="14"/>
        <v>4917.79</v>
      </c>
      <c r="J75" s="33"/>
      <c r="K75" s="33">
        <v>230841.63391932243</v>
      </c>
      <c r="L75" s="60">
        <f t="shared" si="15"/>
        <v>4.2246586202653175E-3</v>
      </c>
      <c r="M75" s="61">
        <f t="shared" si="16"/>
        <v>18455.37</v>
      </c>
      <c r="N75" s="61">
        <f t="shared" si="17"/>
        <v>2357.09</v>
      </c>
      <c r="O75" s="62"/>
      <c r="P75" s="62"/>
      <c r="Q75" s="62"/>
      <c r="V75" s="62"/>
      <c r="X75" s="55" t="str">
        <f>VLOOKUP(A75,'[5]DRG UPL SFY20 Combined'!A:A,1,FALSE)</f>
        <v>200417790W</v>
      </c>
      <c r="Y75" s="73"/>
      <c r="Z75" s="55" t="str">
        <f>VLOOKUP(A75,'[5]SHOPP UPL SFY2020 Combined OUT'!A:A,1,FALSE)</f>
        <v>200417790W</v>
      </c>
      <c r="AA75" s="55" t="str">
        <f>VLOOKUP(A75,'[5]Cost UPL SFY20 Combine'!B:B,1,FALSE)</f>
        <v>200417790W</v>
      </c>
    </row>
    <row r="76" spans="1:27">
      <c r="A76" s="90" t="s">
        <v>158</v>
      </c>
      <c r="B76" s="89" t="s">
        <v>159</v>
      </c>
      <c r="C76" s="54" t="s">
        <v>201</v>
      </c>
      <c r="D76" s="26">
        <v>2</v>
      </c>
      <c r="E76" s="58">
        <v>1</v>
      </c>
      <c r="F76" s="33">
        <v>81963.414000000004</v>
      </c>
      <c r="G76" s="60">
        <f t="shared" si="12"/>
        <v>2.1632677861623748E-3</v>
      </c>
      <c r="H76" s="33">
        <f t="shared" si="13"/>
        <v>29522.89</v>
      </c>
      <c r="I76" s="33">
        <f t="shared" si="14"/>
        <v>9075.9599999999991</v>
      </c>
      <c r="J76" s="33"/>
      <c r="K76" s="33">
        <v>905120.67999999889</v>
      </c>
      <c r="L76" s="60">
        <f t="shared" si="15"/>
        <v>1.6564715030906434E-2</v>
      </c>
      <c r="M76" s="61">
        <f t="shared" si="16"/>
        <v>72362.740000000005</v>
      </c>
      <c r="N76" s="61">
        <f t="shared" si="17"/>
        <v>9242.0400000000009</v>
      </c>
      <c r="O76" s="62"/>
      <c r="P76" s="62"/>
      <c r="Q76" s="62"/>
      <c r="V76" s="62"/>
      <c r="X76" s="55" t="str">
        <f>VLOOKUP(A76,'[5]DRG UPL SFY20 Combined'!A:A,1,FALSE)</f>
        <v>100699900A</v>
      </c>
      <c r="Y76" s="73"/>
      <c r="Z76" s="55" t="str">
        <f>VLOOKUP(A76,'[5]SHOPP UPL SFY2020 Combined OUT'!A:A,1,FALSE)</f>
        <v>100699900A</v>
      </c>
      <c r="AA76" s="55" t="str">
        <f>VLOOKUP(A76,'[5]Cost UPL SFY20 Combine'!B:B,1,FALSE)</f>
        <v>100699900A</v>
      </c>
    </row>
    <row r="77" spans="1:27">
      <c r="A77" s="90" t="s">
        <v>160</v>
      </c>
      <c r="B77" s="89" t="s">
        <v>161</v>
      </c>
      <c r="C77" s="54" t="s">
        <v>201</v>
      </c>
      <c r="D77" s="26">
        <v>2</v>
      </c>
      <c r="E77" s="58">
        <v>1</v>
      </c>
      <c r="F77" s="33">
        <v>147414.35025000002</v>
      </c>
      <c r="G77" s="60">
        <f t="shared" si="12"/>
        <v>3.8907202561606628E-3</v>
      </c>
      <c r="H77" s="33">
        <f t="shared" si="13"/>
        <v>53098.06</v>
      </c>
      <c r="I77" s="33">
        <f t="shared" si="14"/>
        <v>16323.46</v>
      </c>
      <c r="J77" s="33"/>
      <c r="K77" s="33">
        <v>292275.44</v>
      </c>
      <c r="L77" s="60">
        <f t="shared" si="15"/>
        <v>5.3489655922266607E-3</v>
      </c>
      <c r="M77" s="61">
        <f t="shared" si="16"/>
        <v>23366.89</v>
      </c>
      <c r="N77" s="61">
        <f t="shared" si="17"/>
        <v>2984.38</v>
      </c>
      <c r="O77" s="62"/>
      <c r="P77" s="62"/>
      <c r="Q77" s="62"/>
      <c r="V77" s="62"/>
      <c r="X77" s="55" t="str">
        <f>VLOOKUP(A77,'[5]DRG UPL SFY20 Combined'!A:A,1,FALSE)</f>
        <v>100700770A</v>
      </c>
      <c r="Y77" s="73"/>
      <c r="Z77" s="55" t="str">
        <f>VLOOKUP(A77,'[5]SHOPP UPL SFY2020 Combined OUT'!A:A,1,FALSE)</f>
        <v>100700770A</v>
      </c>
      <c r="AA77" s="55" t="str">
        <f>VLOOKUP(A77,'[5]Cost UPL SFY20 Combine'!B:B,1,FALSE)</f>
        <v>100700770A</v>
      </c>
    </row>
    <row r="78" spans="1:27" ht="12" customHeight="1">
      <c r="A78" s="90" t="s">
        <v>162</v>
      </c>
      <c r="B78" s="89" t="s">
        <v>163</v>
      </c>
      <c r="C78" s="54" t="s">
        <v>201</v>
      </c>
      <c r="D78" s="26">
        <v>2</v>
      </c>
      <c r="E78" s="58">
        <v>1</v>
      </c>
      <c r="F78" s="33">
        <v>204990.62849999999</v>
      </c>
      <c r="G78" s="60">
        <f t="shared" si="12"/>
        <v>5.4103361665636422E-3</v>
      </c>
      <c r="H78" s="33">
        <f t="shared" si="13"/>
        <v>73836.81</v>
      </c>
      <c r="I78" s="33">
        <f t="shared" si="14"/>
        <v>22698.99</v>
      </c>
      <c r="J78" s="33"/>
      <c r="K78" s="33">
        <v>1491963.2499999898</v>
      </c>
      <c r="L78" s="60">
        <f t="shared" si="15"/>
        <v>2.7304586690953602E-2</v>
      </c>
      <c r="M78" s="61">
        <f t="shared" si="16"/>
        <v>119279.73</v>
      </c>
      <c r="N78" s="61">
        <f t="shared" si="17"/>
        <v>15234.2</v>
      </c>
      <c r="O78" s="62"/>
      <c r="P78" s="62"/>
      <c r="Q78" s="62"/>
      <c r="V78" s="62"/>
      <c r="X78" s="55" t="str">
        <f>VLOOKUP(A78,'[5]DRG UPL SFY20 Combined'!A:A,1,FALSE)</f>
        <v>100700190A</v>
      </c>
      <c r="Y78" s="73"/>
      <c r="Z78" s="55" t="str">
        <f>VLOOKUP(A78,'[5]SHOPP UPL SFY2020 Combined OUT'!A:A,1,FALSE)</f>
        <v>100700190A</v>
      </c>
      <c r="AA78" s="55" t="str">
        <f>VLOOKUP(A78,'[5]Cost UPL SFY20 Combine'!B:B,1,FALSE)</f>
        <v>100700190A</v>
      </c>
    </row>
    <row r="79" spans="1:27">
      <c r="A79" s="90" t="s">
        <v>164</v>
      </c>
      <c r="B79" s="89" t="s">
        <v>165</v>
      </c>
      <c r="C79" s="54" t="s">
        <v>201</v>
      </c>
      <c r="D79" s="26">
        <v>2</v>
      </c>
      <c r="E79" s="58">
        <v>1</v>
      </c>
      <c r="F79" s="33">
        <v>2376901.9878749996</v>
      </c>
      <c r="G79" s="60">
        <f t="shared" si="12"/>
        <v>6.2733788775993379E-2</v>
      </c>
      <c r="H79" s="33">
        <f t="shared" si="13"/>
        <v>856150.62</v>
      </c>
      <c r="I79" s="33">
        <f t="shared" si="14"/>
        <v>263198.74</v>
      </c>
      <c r="J79" s="33"/>
      <c r="K79" s="33">
        <v>8372571.6488188002</v>
      </c>
      <c r="L79" s="60">
        <f t="shared" si="15"/>
        <v>0.15322737233064879</v>
      </c>
      <c r="M79" s="61">
        <f t="shared" si="16"/>
        <v>669371.79</v>
      </c>
      <c r="N79" s="61">
        <f t="shared" si="17"/>
        <v>85491</v>
      </c>
      <c r="O79" s="62"/>
      <c r="P79" s="62"/>
      <c r="Q79" s="62"/>
      <c r="V79" s="62"/>
      <c r="X79" s="55" t="str">
        <f>VLOOKUP(A79,'[5]DRG UPL SFY20 Combined'!A:A,1,FALSE)</f>
        <v>100699950A</v>
      </c>
      <c r="Y79" s="73"/>
      <c r="Z79" s="55" t="str">
        <f>VLOOKUP(A79,'[5]SHOPP UPL SFY2020 Combined OUT'!A:A,1,FALSE)</f>
        <v>100699950A</v>
      </c>
      <c r="AA79" s="55" t="str">
        <f>VLOOKUP(A79,'[5]Cost UPL SFY20 Combine'!B:B,1,FALSE)</f>
        <v>100699950A</v>
      </c>
    </row>
    <row r="80" spans="1:27">
      <c r="A80" s="90" t="s">
        <v>166</v>
      </c>
      <c r="B80" s="89" t="s">
        <v>167</v>
      </c>
      <c r="C80" s="54" t="s">
        <v>201</v>
      </c>
      <c r="D80" s="26">
        <v>2</v>
      </c>
      <c r="E80" s="58">
        <v>1</v>
      </c>
      <c r="F80" s="33">
        <v>1917486.2992499999</v>
      </c>
      <c r="G80" s="60">
        <f t="shared" si="12"/>
        <v>5.0608389025562459E-2</v>
      </c>
      <c r="H80" s="33">
        <f t="shared" si="13"/>
        <v>690670.92</v>
      </c>
      <c r="I80" s="33">
        <f t="shared" si="14"/>
        <v>212326.79</v>
      </c>
      <c r="J80" s="33"/>
      <c r="K80" s="33">
        <v>1581907.2876825414</v>
      </c>
      <c r="L80" s="60">
        <f t="shared" si="15"/>
        <v>2.8950662607527048E-2</v>
      </c>
      <c r="M80" s="61">
        <f t="shared" si="16"/>
        <v>126470.59</v>
      </c>
      <c r="N80" s="61">
        <f t="shared" si="17"/>
        <v>16152.61</v>
      </c>
      <c r="O80" s="62"/>
      <c r="P80" s="62"/>
      <c r="Q80" s="62"/>
      <c r="V80" s="62"/>
      <c r="X80" s="55" t="str">
        <f>VLOOKUP(A80,'[5]DRG UPL SFY20 Combined'!A:A,1,FALSE)</f>
        <v>200100890B</v>
      </c>
      <c r="Y80" s="73"/>
      <c r="Z80" s="55" t="str">
        <f>VLOOKUP(A80,'[5]SHOPP UPL SFY2020 Combined OUT'!A:A,1,FALSE)</f>
        <v>200100890B</v>
      </c>
      <c r="AA80" s="55" t="str">
        <f>VLOOKUP(A80,'[5]Cost UPL SFY20 Combine'!B:B,1,FALSE)</f>
        <v>200100890B</v>
      </c>
    </row>
    <row r="81" spans="1:14">
      <c r="A81" s="53"/>
      <c r="C81" s="54"/>
      <c r="E81" s="58"/>
      <c r="F81" s="33"/>
      <c r="G81" s="60"/>
      <c r="H81" s="33"/>
      <c r="I81" s="33"/>
      <c r="J81" s="33"/>
      <c r="K81" s="33"/>
      <c r="L81" s="60"/>
      <c r="M81" s="61"/>
      <c r="N81" s="61"/>
    </row>
    <row r="82" spans="1:14">
      <c r="A82" s="53"/>
      <c r="E82" s="58"/>
      <c r="F82" s="59">
        <f>SUM(F66:F80)</f>
        <v>37888704.544249997</v>
      </c>
      <c r="G82" s="76">
        <f>SUM(G66:G81)</f>
        <v>1</v>
      </c>
      <c r="H82" s="33">
        <f>SUM(H66:H81)</f>
        <v>13647360.25</v>
      </c>
      <c r="I82" s="33">
        <f>SUM(I66:I81)</f>
        <v>4195486.080000001</v>
      </c>
      <c r="J82" s="33"/>
      <c r="K82" s="59">
        <f>SUM(K66:K80)</f>
        <v>54641488.145810254</v>
      </c>
      <c r="L82" s="60">
        <f>SUM(L66:L81)</f>
        <v>1</v>
      </c>
      <c r="M82" s="33">
        <f>SUM(M66:M81)</f>
        <v>4368487.04</v>
      </c>
      <c r="N82" s="33">
        <f>SUM(N66:N81)</f>
        <v>557935.59</v>
      </c>
    </row>
    <row r="83" spans="1:14">
      <c r="A83" s="53"/>
      <c r="E83" s="58"/>
      <c r="F83" s="84">
        <f>SUM(F66:F81)</f>
        <v>37888704.544249997</v>
      </c>
      <c r="G83" s="59"/>
      <c r="H83" s="59"/>
      <c r="I83" s="59"/>
      <c r="J83" s="59"/>
      <c r="K83" s="84">
        <f>SUM(K66:K81)</f>
        <v>54641488.145810254</v>
      </c>
    </row>
    <row r="84" spans="1:14">
      <c r="A84" s="53"/>
      <c r="E84" s="58"/>
      <c r="F84" s="59"/>
      <c r="G84" s="59"/>
      <c r="H84" s="59"/>
      <c r="I84" s="59"/>
      <c r="J84" s="59"/>
      <c r="K84" s="59"/>
    </row>
    <row r="85" spans="1:14">
      <c r="A85" s="53"/>
      <c r="E85" s="58"/>
      <c r="F85" s="59"/>
      <c r="G85" s="81" t="s">
        <v>207</v>
      </c>
      <c r="H85" s="81">
        <f>H1*'[5]UPL Gap Summary'!D19</f>
        <v>13647360.256515989</v>
      </c>
      <c r="I85" s="81">
        <f>I1*'[5]UPL Gap Summary'!D19</f>
        <v>4195486.0610779403</v>
      </c>
      <c r="J85" s="59"/>
      <c r="K85" s="57"/>
      <c r="L85" s="87" t="s">
        <v>208</v>
      </c>
      <c r="M85" s="83">
        <f>M1*'[5]UPL Gap Summary'!F19</f>
        <v>4368487.0354156466</v>
      </c>
      <c r="N85" s="83">
        <f>N1*'[5]UPL Gap Summary'!F19</f>
        <v>557935.58960489079</v>
      </c>
    </row>
    <row r="86" spans="1:14">
      <c r="A86" s="53"/>
      <c r="E86" s="58"/>
      <c r="F86" s="59"/>
      <c r="G86" s="59"/>
      <c r="H86" s="59"/>
      <c r="I86" s="59"/>
      <c r="J86" s="59"/>
      <c r="K86" s="59"/>
    </row>
    <row r="87" spans="1:14">
      <c r="A87" s="53"/>
      <c r="E87" s="58"/>
      <c r="F87" s="59">
        <f>F60+F83</f>
        <v>397542285.59262514</v>
      </c>
      <c r="G87" s="59"/>
      <c r="H87" s="59">
        <f>H59+H82</f>
        <v>98866950.010000035</v>
      </c>
      <c r="I87" s="59"/>
      <c r="J87" s="59"/>
      <c r="K87" s="59">
        <f>K60+K83</f>
        <v>325976012.84235549</v>
      </c>
      <c r="L87" s="61"/>
      <c r="M87" s="59">
        <f>M59+M82</f>
        <v>21167434.059999999</v>
      </c>
      <c r="N87" s="59"/>
    </row>
    <row r="94" spans="1:14">
      <c r="B94" s="55"/>
      <c r="C94" s="55"/>
      <c r="D94" s="55"/>
      <c r="E94" s="85"/>
      <c r="F94" s="33"/>
      <c r="G94" s="33"/>
      <c r="H94" s="33"/>
      <c r="I94" s="33"/>
      <c r="J94" s="33"/>
      <c r="K94" s="33"/>
    </row>
    <row r="95" spans="1:14">
      <c r="B95" s="55"/>
      <c r="C95" s="55"/>
      <c r="D95" s="55"/>
      <c r="E95" s="85"/>
    </row>
    <row r="96" spans="1:14">
      <c r="B96" s="55"/>
      <c r="C96" s="55"/>
      <c r="D96" s="55"/>
      <c r="E96" s="85"/>
    </row>
    <row r="97" spans="2:5">
      <c r="B97" s="55"/>
      <c r="C97" s="55"/>
      <c r="D97" s="55"/>
      <c r="E97" s="85"/>
    </row>
    <row r="98" spans="2:5">
      <c r="B98" s="55"/>
      <c r="C98" s="55"/>
      <c r="D98" s="55"/>
      <c r="E98" s="85"/>
    </row>
    <row r="99" spans="2:5">
      <c r="B99" s="55"/>
      <c r="C99" s="55"/>
      <c r="D99" s="55"/>
      <c r="E99" s="85"/>
    </row>
    <row r="100" spans="2:5">
      <c r="B100" s="55"/>
      <c r="C100" s="55"/>
      <c r="D100" s="55"/>
      <c r="E100" s="85"/>
    </row>
    <row r="101" spans="2:5">
      <c r="B101" s="55"/>
      <c r="C101" s="55"/>
      <c r="D101" s="55"/>
      <c r="E101" s="85"/>
    </row>
    <row r="102" spans="2:5">
      <c r="B102" s="55"/>
      <c r="C102" s="55"/>
      <c r="D102" s="55"/>
      <c r="E102" s="85"/>
    </row>
    <row r="103" spans="2:5">
      <c r="E103" s="85"/>
    </row>
    <row r="104" spans="2:5">
      <c r="E104" s="57"/>
    </row>
    <row r="114" spans="1:22" s="56" customFormat="1">
      <c r="A114" s="55"/>
      <c r="B114" s="26"/>
      <c r="C114" s="26"/>
      <c r="D114" s="26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62"/>
      <c r="S114" s="62"/>
      <c r="V114" s="55"/>
    </row>
    <row r="115" spans="1:22" s="56" customFormat="1">
      <c r="A115" s="55"/>
      <c r="B115" s="26"/>
      <c r="C115" s="26"/>
      <c r="D115" s="26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62"/>
      <c r="S115" s="62"/>
      <c r="V115" s="55"/>
    </row>
    <row r="116" spans="1:22" s="56" customFormat="1">
      <c r="A116" s="55"/>
      <c r="B116" s="26"/>
      <c r="C116" s="26"/>
      <c r="D116" s="26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62"/>
      <c r="S116" s="62"/>
      <c r="V116" s="55"/>
    </row>
    <row r="117" spans="1:22" s="56" customFormat="1">
      <c r="A117" s="55"/>
      <c r="B117" s="26"/>
      <c r="C117" s="26"/>
      <c r="D117" s="26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62"/>
      <c r="S117" s="62"/>
      <c r="V117" s="55"/>
    </row>
    <row r="118" spans="1:22" s="56" customFormat="1">
      <c r="A118" s="55"/>
      <c r="B118" s="26"/>
      <c r="C118" s="26"/>
      <c r="D118" s="26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62"/>
      <c r="S118" s="62"/>
      <c r="V118" s="55"/>
    </row>
    <row r="119" spans="1:22" s="56" customFormat="1">
      <c r="A119" s="55"/>
      <c r="B119" s="26"/>
      <c r="C119" s="26"/>
      <c r="D119" s="26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62"/>
      <c r="S119" s="62"/>
      <c r="V119" s="55"/>
    </row>
    <row r="120" spans="1:22" s="56" customFormat="1">
      <c r="A120" s="55"/>
      <c r="B120" s="26"/>
      <c r="C120" s="26"/>
      <c r="D120" s="26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62"/>
      <c r="S120" s="62"/>
      <c r="V120" s="55"/>
    </row>
    <row r="121" spans="1:22" s="56" customFormat="1">
      <c r="A121" s="55"/>
      <c r="B121" s="26"/>
      <c r="C121" s="26"/>
      <c r="D121" s="26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62"/>
      <c r="S121" s="62"/>
      <c r="V121" s="55"/>
    </row>
    <row r="122" spans="1:22" s="56" customFormat="1">
      <c r="A122" s="55"/>
      <c r="B122" s="26"/>
      <c r="C122" s="26"/>
      <c r="D122" s="26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62"/>
      <c r="S122" s="62"/>
      <c r="V122" s="55"/>
    </row>
    <row r="123" spans="1:22" s="56" customFormat="1">
      <c r="A123" s="55"/>
      <c r="B123" s="26"/>
      <c r="C123" s="26"/>
      <c r="D123" s="26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62"/>
      <c r="S123" s="62"/>
      <c r="V123" s="55"/>
    </row>
    <row r="124" spans="1:22" s="56" customFormat="1">
      <c r="A124" s="55"/>
      <c r="B124" s="26"/>
      <c r="C124" s="26"/>
      <c r="D124" s="26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62"/>
      <c r="S124" s="62"/>
      <c r="V124" s="55"/>
    </row>
    <row r="125" spans="1:22" s="56" customFormat="1">
      <c r="A125" s="55"/>
      <c r="B125" s="26"/>
      <c r="C125" s="26"/>
      <c r="D125" s="26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62"/>
      <c r="S125" s="62"/>
      <c r="V125" s="55"/>
    </row>
    <row r="126" spans="1:22" s="56" customFormat="1">
      <c r="A126" s="55"/>
      <c r="B126" s="26"/>
      <c r="C126" s="26"/>
      <c r="D126" s="26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62"/>
      <c r="S126" s="62"/>
      <c r="V126" s="55"/>
    </row>
    <row r="127" spans="1:22" s="56" customFormat="1">
      <c r="A127" s="55"/>
      <c r="B127" s="26"/>
      <c r="C127" s="26"/>
      <c r="D127" s="26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62"/>
      <c r="S127" s="62"/>
      <c r="V127" s="55"/>
    </row>
    <row r="128" spans="1:22" s="56" customFormat="1">
      <c r="A128" s="55"/>
      <c r="B128" s="26"/>
      <c r="C128" s="26"/>
      <c r="D128" s="26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62"/>
      <c r="S128" s="62"/>
      <c r="V128" s="55"/>
    </row>
    <row r="129" spans="1:22" s="56" customFormat="1">
      <c r="A129" s="55"/>
      <c r="B129" s="26"/>
      <c r="C129" s="26"/>
      <c r="D129" s="26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62"/>
      <c r="S129" s="62"/>
      <c r="V129" s="55"/>
    </row>
    <row r="130" spans="1:22" s="56" customFormat="1">
      <c r="A130" s="55"/>
      <c r="B130" s="26"/>
      <c r="C130" s="26"/>
      <c r="D130" s="26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62"/>
      <c r="S130" s="62"/>
      <c r="V130" s="55"/>
    </row>
    <row r="131" spans="1:22" s="56" customFormat="1">
      <c r="A131" s="55"/>
      <c r="B131" s="26"/>
      <c r="C131" s="26"/>
      <c r="D131" s="26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62"/>
      <c r="S131" s="62"/>
      <c r="V131" s="55"/>
    </row>
    <row r="132" spans="1:22" s="56" customFormat="1">
      <c r="A132" s="55"/>
      <c r="B132" s="26"/>
      <c r="C132" s="26"/>
      <c r="D132" s="26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62"/>
      <c r="S132" s="62"/>
      <c r="V132" s="55"/>
    </row>
    <row r="133" spans="1:22" s="56" customFormat="1">
      <c r="A133" s="55"/>
      <c r="B133" s="26"/>
      <c r="C133" s="26"/>
      <c r="D133" s="26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62"/>
      <c r="S133" s="62"/>
      <c r="V133" s="55"/>
    </row>
    <row r="134" spans="1:22" s="56" customFormat="1">
      <c r="A134" s="55"/>
      <c r="B134" s="26"/>
      <c r="C134" s="26"/>
      <c r="D134" s="26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62"/>
      <c r="S134" s="62"/>
      <c r="V134" s="55"/>
    </row>
    <row r="135" spans="1:22" s="56" customFormat="1">
      <c r="A135" s="55"/>
      <c r="B135" s="26"/>
      <c r="C135" s="26"/>
      <c r="D135" s="26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62"/>
      <c r="S135" s="62"/>
      <c r="V135" s="55"/>
    </row>
    <row r="136" spans="1:22" s="56" customFormat="1">
      <c r="A136" s="55"/>
      <c r="B136" s="26"/>
      <c r="C136" s="26"/>
      <c r="D136" s="26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62"/>
      <c r="S136" s="62"/>
      <c r="V136" s="55"/>
    </row>
    <row r="137" spans="1:22" s="56" customFormat="1">
      <c r="A137" s="55"/>
      <c r="B137" s="26"/>
      <c r="C137" s="26"/>
      <c r="D137" s="26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62"/>
      <c r="S137" s="62"/>
      <c r="V137" s="55"/>
    </row>
    <row r="138" spans="1:22" s="56" customFormat="1">
      <c r="A138" s="55"/>
      <c r="B138" s="26"/>
      <c r="C138" s="26"/>
      <c r="D138" s="26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62"/>
      <c r="S138" s="62"/>
      <c r="V138" s="55"/>
    </row>
    <row r="139" spans="1:22" s="56" customFormat="1">
      <c r="A139" s="55"/>
      <c r="B139" s="26"/>
      <c r="C139" s="26"/>
      <c r="D139" s="26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62"/>
      <c r="S139" s="62"/>
      <c r="V139" s="55"/>
    </row>
    <row r="140" spans="1:22" s="56" customFormat="1">
      <c r="A140" s="55"/>
      <c r="B140" s="26"/>
      <c r="C140" s="26"/>
      <c r="D140" s="26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62"/>
      <c r="S140" s="62"/>
      <c r="V140" s="55"/>
    </row>
    <row r="141" spans="1:22" s="56" customFormat="1">
      <c r="A141" s="55"/>
      <c r="B141" s="26"/>
      <c r="C141" s="26"/>
      <c r="D141" s="26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62"/>
      <c r="S141" s="62"/>
      <c r="V141" s="55"/>
    </row>
    <row r="142" spans="1:22" s="56" customFormat="1">
      <c r="A142" s="55"/>
      <c r="B142" s="26"/>
      <c r="C142" s="26"/>
      <c r="D142" s="26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62"/>
      <c r="S142" s="62"/>
      <c r="V142" s="55"/>
    </row>
    <row r="143" spans="1:22" s="56" customFormat="1">
      <c r="A143" s="55"/>
      <c r="B143" s="26"/>
      <c r="C143" s="26"/>
      <c r="D143" s="26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62"/>
      <c r="S143" s="62"/>
      <c r="V143" s="55"/>
    </row>
    <row r="144" spans="1:22" s="56" customFormat="1">
      <c r="A144" s="55"/>
      <c r="B144" s="26"/>
      <c r="C144" s="26"/>
      <c r="D144" s="26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62"/>
      <c r="S144" s="62"/>
      <c r="V144" s="55"/>
    </row>
    <row r="145" spans="1:22" s="56" customFormat="1">
      <c r="A145" s="55"/>
      <c r="B145" s="26"/>
      <c r="C145" s="26"/>
      <c r="D145" s="26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62"/>
      <c r="S145" s="62"/>
      <c r="V145" s="55"/>
    </row>
    <row r="146" spans="1:22" s="56" customFormat="1">
      <c r="A146" s="55"/>
      <c r="B146" s="26"/>
      <c r="C146" s="26"/>
      <c r="D146" s="26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62"/>
      <c r="S146" s="62"/>
      <c r="V146" s="55"/>
    </row>
    <row r="147" spans="1:22" s="56" customFormat="1">
      <c r="A147" s="55"/>
      <c r="B147" s="26"/>
      <c r="C147" s="26"/>
      <c r="D147" s="26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62"/>
      <c r="S147" s="62"/>
      <c r="V147" s="55"/>
    </row>
    <row r="148" spans="1:22" s="56" customFormat="1">
      <c r="A148" s="55"/>
      <c r="B148" s="26"/>
      <c r="C148" s="26"/>
      <c r="D148" s="26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62"/>
      <c r="S148" s="62"/>
      <c r="V148" s="55"/>
    </row>
    <row r="149" spans="1:22" s="56" customFormat="1">
      <c r="A149" s="55"/>
      <c r="B149" s="26"/>
      <c r="C149" s="26"/>
      <c r="D149" s="26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62"/>
      <c r="S149" s="62"/>
      <c r="V149" s="55"/>
    </row>
    <row r="150" spans="1:22" s="56" customFormat="1">
      <c r="A150" s="55"/>
      <c r="B150" s="26"/>
      <c r="C150" s="26"/>
      <c r="D150" s="26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62"/>
      <c r="S150" s="62"/>
      <c r="V150" s="55"/>
    </row>
    <row r="151" spans="1:22" s="56" customFormat="1">
      <c r="A151" s="55"/>
      <c r="B151" s="26"/>
      <c r="C151" s="26"/>
      <c r="D151" s="26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62"/>
      <c r="S151" s="62"/>
      <c r="V151" s="55"/>
    </row>
    <row r="152" spans="1:22" s="56" customFormat="1">
      <c r="A152" s="55"/>
      <c r="B152" s="26"/>
      <c r="C152" s="26"/>
      <c r="D152" s="26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62"/>
      <c r="S152" s="62"/>
      <c r="V152" s="55"/>
    </row>
    <row r="153" spans="1:22" s="56" customFormat="1">
      <c r="A153" s="55"/>
      <c r="B153" s="26"/>
      <c r="C153" s="26"/>
      <c r="D153" s="26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62"/>
      <c r="S153" s="62"/>
      <c r="V153" s="55"/>
    </row>
    <row r="154" spans="1:22" s="56" customFormat="1">
      <c r="A154" s="55"/>
      <c r="B154" s="26"/>
      <c r="C154" s="26"/>
      <c r="D154" s="26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62"/>
      <c r="S154" s="62"/>
      <c r="V154" s="55"/>
    </row>
    <row r="155" spans="1:22" s="56" customFormat="1">
      <c r="A155" s="55"/>
      <c r="B155" s="26"/>
      <c r="C155" s="26"/>
      <c r="D155" s="26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62"/>
      <c r="S155" s="62"/>
      <c r="V155" s="55"/>
    </row>
    <row r="156" spans="1:22" s="56" customFormat="1">
      <c r="A156" s="55"/>
      <c r="B156" s="26"/>
      <c r="C156" s="26"/>
      <c r="D156" s="26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62"/>
      <c r="S156" s="62"/>
      <c r="V156" s="55"/>
    </row>
    <row r="157" spans="1:22" s="56" customFormat="1">
      <c r="A157" s="55"/>
      <c r="B157" s="26"/>
      <c r="C157" s="26"/>
      <c r="D157" s="26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62"/>
      <c r="S157" s="62"/>
      <c r="V157" s="55"/>
    </row>
    <row r="158" spans="1:22" s="56" customFormat="1">
      <c r="A158" s="55"/>
      <c r="B158" s="26"/>
      <c r="C158" s="26"/>
      <c r="D158" s="26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62"/>
      <c r="S158" s="62"/>
      <c r="V158" s="55"/>
    </row>
    <row r="159" spans="1:22" s="56" customFormat="1">
      <c r="A159" s="55"/>
      <c r="B159" s="26"/>
      <c r="C159" s="26"/>
      <c r="D159" s="26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62"/>
      <c r="S159" s="62"/>
      <c r="V159" s="55"/>
    </row>
    <row r="160" spans="1:22" s="56" customFormat="1">
      <c r="A160" s="55"/>
      <c r="B160" s="26"/>
      <c r="C160" s="26"/>
      <c r="D160" s="26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62"/>
      <c r="S160" s="62"/>
      <c r="V160" s="55"/>
    </row>
    <row r="161" spans="1:22" s="56" customFormat="1">
      <c r="A161" s="55"/>
      <c r="B161" s="26"/>
      <c r="C161" s="26"/>
      <c r="D161" s="26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62"/>
      <c r="S161" s="62"/>
      <c r="V161" s="55"/>
    </row>
    <row r="162" spans="1:22" s="56" customFormat="1">
      <c r="A162" s="55"/>
      <c r="B162" s="26"/>
      <c r="C162" s="26"/>
      <c r="D162" s="2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62"/>
      <c r="S162" s="62"/>
      <c r="V162" s="55"/>
    </row>
    <row r="163" spans="1:22" s="56" customFormat="1">
      <c r="A163" s="55"/>
      <c r="B163" s="26"/>
      <c r="C163" s="26"/>
      <c r="D163" s="26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62"/>
      <c r="S163" s="62"/>
      <c r="V163" s="55"/>
    </row>
    <row r="164" spans="1:22" s="56" customFormat="1">
      <c r="A164" s="55"/>
      <c r="B164" s="26"/>
      <c r="C164" s="26"/>
      <c r="D164" s="26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62"/>
      <c r="S164" s="62"/>
      <c r="V164" s="55"/>
    </row>
    <row r="165" spans="1:22" s="56" customFormat="1">
      <c r="A165" s="55"/>
      <c r="B165" s="26"/>
      <c r="C165" s="26"/>
      <c r="D165" s="26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62"/>
      <c r="S165" s="62"/>
      <c r="V165" s="55"/>
    </row>
    <row r="166" spans="1:22" s="56" customFormat="1">
      <c r="A166" s="55"/>
      <c r="B166" s="26"/>
      <c r="C166" s="26"/>
      <c r="D166" s="26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62"/>
      <c r="S166" s="62"/>
      <c r="V166" s="55"/>
    </row>
    <row r="167" spans="1:22" s="56" customFormat="1">
      <c r="A167" s="55"/>
      <c r="B167" s="26"/>
      <c r="C167" s="26"/>
      <c r="D167" s="26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62"/>
      <c r="S167" s="62"/>
      <c r="V167" s="55"/>
    </row>
    <row r="168" spans="1:22" s="56" customFormat="1">
      <c r="A168" s="55"/>
      <c r="B168" s="26"/>
      <c r="C168" s="26"/>
      <c r="D168" s="26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62"/>
      <c r="S168" s="62"/>
      <c r="V168" s="55"/>
    </row>
    <row r="169" spans="1:22" s="56" customFormat="1">
      <c r="A169" s="55"/>
      <c r="B169" s="26"/>
      <c r="C169" s="26"/>
      <c r="D169" s="26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62"/>
      <c r="S169" s="62"/>
      <c r="V169" s="55"/>
    </row>
    <row r="170" spans="1:22" s="56" customFormat="1">
      <c r="A170" s="55"/>
      <c r="B170" s="26"/>
      <c r="C170" s="26"/>
      <c r="D170" s="26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62"/>
      <c r="S170" s="62"/>
      <c r="V170" s="55"/>
    </row>
    <row r="171" spans="1:22" s="56" customFormat="1">
      <c r="A171" s="55"/>
      <c r="B171" s="26"/>
      <c r="C171" s="26"/>
      <c r="D171" s="26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62"/>
      <c r="S171" s="62"/>
      <c r="V171" s="55"/>
    </row>
    <row r="172" spans="1:22" s="56" customFormat="1">
      <c r="A172" s="55"/>
      <c r="B172" s="26"/>
      <c r="C172" s="26"/>
      <c r="D172" s="26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62"/>
      <c r="S172" s="62"/>
      <c r="V172" s="55"/>
    </row>
    <row r="173" spans="1:22" s="56" customFormat="1">
      <c r="A173" s="55"/>
      <c r="B173" s="26"/>
      <c r="C173" s="26"/>
      <c r="D173" s="26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62"/>
      <c r="S173" s="62"/>
      <c r="V173" s="55"/>
    </row>
    <row r="174" spans="1:22" s="56" customFormat="1">
      <c r="A174" s="55"/>
      <c r="B174" s="26"/>
      <c r="C174" s="26"/>
      <c r="D174" s="26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62"/>
      <c r="S174" s="62"/>
      <c r="V174" s="55"/>
    </row>
    <row r="175" spans="1:22" s="56" customFormat="1">
      <c r="A175" s="55"/>
      <c r="B175" s="26"/>
      <c r="C175" s="26"/>
      <c r="D175" s="26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62"/>
      <c r="S175" s="62"/>
      <c r="V175" s="55"/>
    </row>
    <row r="176" spans="1:22" s="56" customFormat="1">
      <c r="A176" s="55"/>
      <c r="B176" s="26"/>
      <c r="C176" s="26"/>
      <c r="D176" s="26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62"/>
      <c r="S176" s="62"/>
      <c r="V176" s="55"/>
    </row>
    <row r="177" spans="1:22" s="56" customFormat="1">
      <c r="A177" s="55"/>
      <c r="B177" s="26"/>
      <c r="C177" s="26"/>
      <c r="D177" s="26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62"/>
      <c r="S177" s="62"/>
      <c r="V177" s="55"/>
    </row>
    <row r="178" spans="1:22" s="56" customFormat="1">
      <c r="A178" s="55"/>
      <c r="B178" s="26"/>
      <c r="C178" s="26"/>
      <c r="D178" s="26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62"/>
      <c r="S178" s="62"/>
      <c r="V178" s="55"/>
    </row>
    <row r="179" spans="1:22" s="56" customFormat="1">
      <c r="A179" s="55"/>
      <c r="B179" s="26"/>
      <c r="C179" s="26"/>
      <c r="D179" s="26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62"/>
      <c r="S179" s="62"/>
      <c r="V179" s="55"/>
    </row>
    <row r="180" spans="1:22" s="56" customFormat="1">
      <c r="A180" s="55"/>
      <c r="B180" s="26"/>
      <c r="C180" s="26"/>
      <c r="D180" s="26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62"/>
      <c r="S180" s="62"/>
      <c r="V180" s="55"/>
    </row>
    <row r="181" spans="1:22" s="56" customFormat="1">
      <c r="A181" s="55"/>
      <c r="B181" s="26"/>
      <c r="C181" s="26"/>
      <c r="D181" s="26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62"/>
      <c r="S181" s="62"/>
      <c r="V181" s="55"/>
    </row>
    <row r="182" spans="1:22" s="56" customFormat="1">
      <c r="A182" s="55"/>
      <c r="B182" s="26"/>
      <c r="C182" s="26"/>
      <c r="D182" s="26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62"/>
      <c r="S182" s="62"/>
      <c r="V182" s="55"/>
    </row>
    <row r="183" spans="1:22" s="56" customFormat="1">
      <c r="A183" s="55"/>
      <c r="B183" s="26"/>
      <c r="C183" s="26"/>
      <c r="D183" s="26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62"/>
      <c r="S183" s="62"/>
      <c r="V183" s="55"/>
    </row>
    <row r="184" spans="1:22" s="56" customFormat="1">
      <c r="A184" s="55"/>
      <c r="B184" s="26"/>
      <c r="C184" s="26"/>
      <c r="D184" s="26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62"/>
      <c r="S184" s="62"/>
      <c r="V184" s="55"/>
    </row>
    <row r="185" spans="1:22" s="56" customFormat="1">
      <c r="A185" s="55"/>
      <c r="B185" s="26"/>
      <c r="C185" s="26"/>
      <c r="D185" s="26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62"/>
      <c r="S185" s="62"/>
      <c r="V185" s="55"/>
    </row>
    <row r="186" spans="1:22" s="56" customFormat="1">
      <c r="A186" s="55"/>
      <c r="B186" s="26"/>
      <c r="C186" s="26"/>
      <c r="D186" s="26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62"/>
      <c r="S186" s="62"/>
      <c r="V186" s="55"/>
    </row>
    <row r="187" spans="1:22" s="56" customFormat="1">
      <c r="A187" s="55"/>
      <c r="B187" s="26"/>
      <c r="C187" s="26"/>
      <c r="D187" s="26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62"/>
      <c r="S187" s="62"/>
      <c r="V187" s="55"/>
    </row>
    <row r="188" spans="1:22" s="56" customFormat="1">
      <c r="A188" s="55"/>
      <c r="B188" s="26"/>
      <c r="C188" s="26"/>
      <c r="D188" s="26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62"/>
      <c r="S188" s="62"/>
      <c r="V188" s="55"/>
    </row>
    <row r="189" spans="1:22" s="56" customFormat="1">
      <c r="A189" s="55"/>
      <c r="B189" s="26"/>
      <c r="C189" s="26"/>
      <c r="D189" s="26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62"/>
      <c r="S189" s="62"/>
      <c r="V189" s="55"/>
    </row>
    <row r="190" spans="1:22" s="56" customFormat="1">
      <c r="A190" s="55"/>
      <c r="B190" s="26"/>
      <c r="C190" s="26"/>
      <c r="D190" s="26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62"/>
      <c r="S190" s="62"/>
      <c r="V190" s="55"/>
    </row>
    <row r="191" spans="1:22" s="56" customFormat="1">
      <c r="A191" s="55"/>
      <c r="B191" s="26"/>
      <c r="C191" s="26"/>
      <c r="D191" s="26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62"/>
      <c r="S191" s="62"/>
      <c r="V191" s="55"/>
    </row>
    <row r="192" spans="1:22" s="56" customFormat="1">
      <c r="A192" s="55"/>
      <c r="B192" s="26"/>
      <c r="C192" s="26"/>
      <c r="D192" s="26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62"/>
      <c r="S192" s="62"/>
      <c r="V192" s="55"/>
    </row>
    <row r="193" spans="1:22" s="56" customFormat="1">
      <c r="A193" s="55"/>
      <c r="B193" s="26"/>
      <c r="C193" s="26"/>
      <c r="D193" s="26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62"/>
      <c r="S193" s="62"/>
      <c r="V193" s="55"/>
    </row>
    <row r="194" spans="1:22" s="56" customFormat="1">
      <c r="A194" s="55"/>
      <c r="B194" s="26"/>
      <c r="C194" s="26"/>
      <c r="D194" s="26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62"/>
      <c r="S194" s="62"/>
      <c r="V194" s="55"/>
    </row>
    <row r="195" spans="1:22" s="56" customFormat="1">
      <c r="A195" s="55"/>
      <c r="B195" s="26"/>
      <c r="C195" s="26"/>
      <c r="D195" s="26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62"/>
      <c r="S195" s="62"/>
      <c r="V195" s="55"/>
    </row>
    <row r="196" spans="1:22" s="56" customFormat="1">
      <c r="A196" s="55"/>
      <c r="B196" s="26"/>
      <c r="C196" s="26"/>
      <c r="D196" s="26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62"/>
      <c r="S196" s="62"/>
      <c r="V196" s="55"/>
    </row>
    <row r="197" spans="1:22" s="56" customFormat="1">
      <c r="A197" s="55"/>
      <c r="B197" s="26"/>
      <c r="C197" s="26"/>
      <c r="D197" s="26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62"/>
      <c r="S197" s="62"/>
      <c r="V197" s="55"/>
    </row>
    <row r="198" spans="1:22" s="56" customFormat="1">
      <c r="A198" s="55"/>
      <c r="B198" s="26"/>
      <c r="C198" s="26"/>
      <c r="D198" s="26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62"/>
      <c r="S198" s="62"/>
      <c r="V198" s="55"/>
    </row>
    <row r="199" spans="1:22" s="56" customFormat="1">
      <c r="A199" s="55"/>
      <c r="B199" s="26"/>
      <c r="C199" s="26"/>
      <c r="D199" s="26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62"/>
      <c r="S199" s="62"/>
      <c r="V199" s="55"/>
    </row>
    <row r="200" spans="1:22" s="56" customFormat="1">
      <c r="A200" s="55"/>
      <c r="B200" s="26"/>
      <c r="C200" s="26"/>
      <c r="D200" s="26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62"/>
      <c r="S200" s="62"/>
      <c r="V200" s="55"/>
    </row>
    <row r="201" spans="1:22" s="56" customFormat="1">
      <c r="A201" s="55"/>
      <c r="B201" s="26"/>
      <c r="C201" s="26"/>
      <c r="D201" s="26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62"/>
      <c r="S201" s="62"/>
      <c r="V201" s="55"/>
    </row>
    <row r="202" spans="1:22" s="56" customFormat="1">
      <c r="A202" s="55"/>
      <c r="B202" s="26"/>
      <c r="C202" s="26"/>
      <c r="D202" s="26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62"/>
      <c r="S202" s="62"/>
      <c r="V202" s="55"/>
    </row>
    <row r="203" spans="1:22" s="56" customFormat="1">
      <c r="A203" s="55"/>
      <c r="B203" s="26"/>
      <c r="C203" s="26"/>
      <c r="D203" s="26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62"/>
      <c r="S203" s="62"/>
      <c r="V203" s="55"/>
    </row>
    <row r="204" spans="1:22" s="56" customFormat="1">
      <c r="A204" s="55"/>
      <c r="B204" s="26"/>
      <c r="C204" s="26"/>
      <c r="D204" s="26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62"/>
      <c r="S204" s="62"/>
      <c r="V204" s="55"/>
    </row>
    <row r="205" spans="1:22" s="56" customFormat="1">
      <c r="A205" s="55"/>
      <c r="B205" s="26"/>
      <c r="C205" s="26"/>
      <c r="D205" s="26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62"/>
      <c r="S205" s="62"/>
      <c r="V205" s="55"/>
    </row>
    <row r="206" spans="1:22" s="56" customFormat="1">
      <c r="A206" s="55"/>
      <c r="B206" s="26"/>
      <c r="C206" s="26"/>
      <c r="D206" s="26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62"/>
      <c r="S206" s="62"/>
      <c r="V206" s="55"/>
    </row>
    <row r="207" spans="1:22" s="56" customFormat="1">
      <c r="A207" s="55"/>
      <c r="B207" s="26"/>
      <c r="C207" s="26"/>
      <c r="D207" s="26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62"/>
      <c r="S207" s="62"/>
      <c r="V207" s="55"/>
    </row>
    <row r="208" spans="1:22" s="56" customFormat="1">
      <c r="A208" s="55"/>
      <c r="B208" s="26"/>
      <c r="C208" s="26"/>
      <c r="D208" s="26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62"/>
      <c r="S208" s="62"/>
      <c r="V208" s="55"/>
    </row>
    <row r="209" spans="1:22" s="56" customFormat="1">
      <c r="A209" s="55"/>
      <c r="B209" s="26"/>
      <c r="C209" s="26"/>
      <c r="D209" s="26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62"/>
      <c r="S209" s="62"/>
      <c r="V209" s="55"/>
    </row>
    <row r="210" spans="1:22" s="56" customFormat="1">
      <c r="A210" s="55"/>
      <c r="B210" s="26"/>
      <c r="C210" s="26"/>
      <c r="D210" s="26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62"/>
      <c r="S210" s="62"/>
      <c r="V210" s="55"/>
    </row>
    <row r="211" spans="1:22" s="56" customFormat="1">
      <c r="A211" s="55"/>
      <c r="B211" s="26"/>
      <c r="C211" s="26"/>
      <c r="D211" s="26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62"/>
      <c r="S211" s="62"/>
      <c r="V211" s="55"/>
    </row>
    <row r="212" spans="1:22" s="56" customFormat="1">
      <c r="A212" s="55"/>
      <c r="B212" s="26"/>
      <c r="C212" s="26"/>
      <c r="D212" s="26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62"/>
      <c r="S212" s="62"/>
      <c r="V212" s="55"/>
    </row>
    <row r="213" spans="1:22" s="56" customFormat="1">
      <c r="A213" s="55"/>
      <c r="B213" s="26"/>
      <c r="C213" s="26"/>
      <c r="D213" s="26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62"/>
      <c r="S213" s="62"/>
      <c r="V213" s="55"/>
    </row>
    <row r="214" spans="1:22" s="56" customFormat="1">
      <c r="A214" s="55"/>
      <c r="B214" s="26"/>
      <c r="C214" s="26"/>
      <c r="D214" s="26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62"/>
      <c r="S214" s="62"/>
      <c r="V214" s="55"/>
    </row>
    <row r="215" spans="1:22" s="56" customFormat="1">
      <c r="A215" s="55"/>
      <c r="B215" s="26"/>
      <c r="C215" s="26"/>
      <c r="D215" s="26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62"/>
      <c r="S215" s="62"/>
      <c r="V215" s="55"/>
    </row>
    <row r="216" spans="1:22" s="56" customFormat="1">
      <c r="A216" s="55"/>
      <c r="B216" s="26"/>
      <c r="C216" s="26"/>
      <c r="D216" s="26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62"/>
      <c r="S216" s="62"/>
      <c r="V216" s="55"/>
    </row>
    <row r="217" spans="1:22" s="56" customFormat="1">
      <c r="A217" s="55"/>
      <c r="B217" s="26"/>
      <c r="C217" s="26"/>
      <c r="D217" s="26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62"/>
      <c r="S217" s="62"/>
      <c r="V217" s="55"/>
    </row>
    <row r="218" spans="1:22" s="56" customFormat="1">
      <c r="A218" s="55"/>
      <c r="B218" s="26"/>
      <c r="C218" s="26"/>
      <c r="D218" s="26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62"/>
      <c r="S218" s="62"/>
      <c r="V218" s="55"/>
    </row>
    <row r="219" spans="1:22" s="56" customFormat="1">
      <c r="A219" s="55"/>
      <c r="B219" s="26"/>
      <c r="C219" s="26"/>
      <c r="D219" s="26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62"/>
      <c r="S219" s="62"/>
      <c r="V219" s="55"/>
    </row>
    <row r="220" spans="1:22" s="56" customFormat="1">
      <c r="A220" s="55"/>
      <c r="B220" s="26"/>
      <c r="C220" s="26"/>
      <c r="D220" s="26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62"/>
      <c r="S220" s="62"/>
      <c r="V220" s="55"/>
    </row>
    <row r="221" spans="1:22" s="56" customFormat="1">
      <c r="A221" s="55"/>
      <c r="B221" s="26"/>
      <c r="C221" s="26"/>
      <c r="D221" s="26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62"/>
      <c r="S221" s="62"/>
      <c r="V221" s="55"/>
    </row>
    <row r="222" spans="1:22" s="56" customFormat="1">
      <c r="A222" s="55"/>
      <c r="B222" s="26"/>
      <c r="C222" s="26"/>
      <c r="D222" s="26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62"/>
      <c r="S222" s="62"/>
      <c r="V222" s="55"/>
    </row>
    <row r="223" spans="1:22" s="56" customFormat="1">
      <c r="A223" s="55"/>
      <c r="B223" s="26"/>
      <c r="C223" s="26"/>
      <c r="D223" s="26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62"/>
      <c r="S223" s="62"/>
      <c r="V223" s="55"/>
    </row>
    <row r="224" spans="1:22" s="56" customFormat="1">
      <c r="A224" s="55"/>
      <c r="B224" s="26"/>
      <c r="C224" s="26"/>
      <c r="D224" s="26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62"/>
      <c r="S224" s="62"/>
      <c r="V224" s="55"/>
    </row>
    <row r="225" spans="1:22" s="56" customFormat="1">
      <c r="A225" s="55"/>
      <c r="B225" s="26"/>
      <c r="C225" s="26"/>
      <c r="D225" s="26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62"/>
      <c r="S225" s="62"/>
      <c r="V225" s="55"/>
    </row>
    <row r="226" spans="1:22" s="56" customFormat="1">
      <c r="A226" s="55"/>
      <c r="B226" s="26"/>
      <c r="C226" s="26"/>
      <c r="D226" s="26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62"/>
      <c r="S226" s="62"/>
      <c r="V226" s="55"/>
    </row>
    <row r="227" spans="1:22" s="56" customFormat="1">
      <c r="A227" s="55"/>
      <c r="B227" s="26"/>
      <c r="C227" s="26"/>
      <c r="D227" s="26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62"/>
      <c r="S227" s="62"/>
      <c r="V227" s="55"/>
    </row>
    <row r="228" spans="1:22" s="56" customFormat="1">
      <c r="A228" s="55"/>
      <c r="B228" s="26"/>
      <c r="C228" s="26"/>
      <c r="D228" s="26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62"/>
      <c r="S228" s="62"/>
      <c r="V228" s="55"/>
    </row>
    <row r="229" spans="1:22" s="56" customFormat="1">
      <c r="A229" s="55"/>
      <c r="B229" s="26"/>
      <c r="C229" s="26"/>
      <c r="D229" s="26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62"/>
      <c r="S229" s="62"/>
      <c r="V229" s="55"/>
    </row>
    <row r="230" spans="1:22" s="56" customFormat="1">
      <c r="A230" s="55"/>
      <c r="B230" s="26"/>
      <c r="C230" s="26"/>
      <c r="D230" s="26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62"/>
      <c r="S230" s="62"/>
      <c r="V230" s="55"/>
    </row>
    <row r="231" spans="1:22" s="56" customFormat="1">
      <c r="A231" s="55"/>
      <c r="B231" s="26"/>
      <c r="C231" s="26"/>
      <c r="D231" s="26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62"/>
      <c r="S231" s="62"/>
      <c r="V231" s="55"/>
    </row>
    <row r="232" spans="1:22" s="56" customFormat="1">
      <c r="A232" s="55"/>
      <c r="B232" s="26"/>
      <c r="C232" s="26"/>
      <c r="D232" s="26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62"/>
      <c r="S232" s="62"/>
      <c r="V232" s="55"/>
    </row>
    <row r="233" spans="1:22" s="56" customFormat="1">
      <c r="A233" s="55"/>
      <c r="B233" s="26"/>
      <c r="C233" s="26"/>
      <c r="D233" s="26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62"/>
      <c r="S233" s="62"/>
      <c r="V233" s="55"/>
    </row>
    <row r="234" spans="1:22" s="56" customFormat="1">
      <c r="A234" s="55"/>
      <c r="B234" s="26"/>
      <c r="C234" s="26"/>
      <c r="D234" s="26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62"/>
      <c r="S234" s="62"/>
      <c r="V234" s="55"/>
    </row>
    <row r="235" spans="1:22" s="56" customFormat="1">
      <c r="A235" s="55"/>
      <c r="B235" s="26"/>
      <c r="C235" s="26"/>
      <c r="D235" s="26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62"/>
      <c r="S235" s="62"/>
      <c r="V235" s="55"/>
    </row>
    <row r="236" spans="1:22" s="56" customFormat="1">
      <c r="A236" s="55"/>
      <c r="B236" s="26"/>
      <c r="C236" s="26"/>
      <c r="D236" s="26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62"/>
      <c r="S236" s="62"/>
      <c r="V236" s="55"/>
    </row>
    <row r="237" spans="1:22" s="56" customFormat="1">
      <c r="A237" s="55"/>
      <c r="B237" s="26"/>
      <c r="C237" s="26"/>
      <c r="D237" s="26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62"/>
      <c r="S237" s="62"/>
      <c r="V237" s="55"/>
    </row>
    <row r="238" spans="1:22" s="56" customFormat="1">
      <c r="A238" s="55"/>
      <c r="B238" s="26"/>
      <c r="C238" s="26"/>
      <c r="D238" s="26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62"/>
      <c r="S238" s="62"/>
      <c r="V238" s="55"/>
    </row>
    <row r="239" spans="1:22" s="56" customFormat="1">
      <c r="A239" s="55"/>
      <c r="B239" s="26"/>
      <c r="C239" s="26"/>
      <c r="D239" s="26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62"/>
      <c r="S239" s="62"/>
      <c r="V239" s="55"/>
    </row>
    <row r="240" spans="1:22" s="56" customFormat="1">
      <c r="A240" s="55"/>
      <c r="B240" s="26"/>
      <c r="C240" s="26"/>
      <c r="D240" s="26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62"/>
      <c r="S240" s="62"/>
      <c r="V240" s="55"/>
    </row>
    <row r="241" spans="1:22" s="56" customFormat="1">
      <c r="A241" s="55"/>
      <c r="B241" s="26"/>
      <c r="C241" s="26"/>
      <c r="D241" s="26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62"/>
      <c r="S241" s="62"/>
      <c r="V241" s="55"/>
    </row>
    <row r="242" spans="1:22" s="56" customFormat="1">
      <c r="A242" s="55"/>
      <c r="B242" s="26"/>
      <c r="C242" s="26"/>
      <c r="D242" s="26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62"/>
      <c r="S242" s="62"/>
      <c r="V242" s="55"/>
    </row>
    <row r="243" spans="1:22" s="56" customFormat="1">
      <c r="A243" s="55"/>
      <c r="B243" s="26"/>
      <c r="C243" s="26"/>
      <c r="D243" s="26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62"/>
      <c r="S243" s="62"/>
      <c r="V243" s="55"/>
    </row>
    <row r="244" spans="1:22" s="56" customFormat="1">
      <c r="A244" s="55"/>
      <c r="B244" s="26"/>
      <c r="C244" s="26"/>
      <c r="D244" s="26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62"/>
      <c r="S244" s="62"/>
      <c r="V244" s="55"/>
    </row>
    <row r="245" spans="1:22" s="56" customFormat="1">
      <c r="A245" s="55"/>
      <c r="B245" s="26"/>
      <c r="C245" s="26"/>
      <c r="D245" s="26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62"/>
      <c r="S245" s="62"/>
      <c r="V245" s="55"/>
    </row>
    <row r="246" spans="1:22" s="56" customFormat="1">
      <c r="A246" s="55"/>
      <c r="B246" s="26"/>
      <c r="C246" s="26"/>
      <c r="D246" s="26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62"/>
      <c r="S246" s="62"/>
      <c r="V246" s="55"/>
    </row>
    <row r="247" spans="1:22" s="56" customFormat="1">
      <c r="A247" s="55"/>
      <c r="B247" s="26"/>
      <c r="C247" s="26"/>
      <c r="D247" s="26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62"/>
      <c r="S247" s="62"/>
      <c r="V247" s="55"/>
    </row>
    <row r="248" spans="1:22" s="56" customFormat="1">
      <c r="A248" s="55"/>
      <c r="B248" s="26"/>
      <c r="C248" s="26"/>
      <c r="D248" s="26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62"/>
      <c r="S248" s="62"/>
      <c r="V248" s="55"/>
    </row>
    <row r="249" spans="1:22" s="56" customFormat="1">
      <c r="A249" s="55"/>
      <c r="B249" s="26"/>
      <c r="C249" s="26"/>
      <c r="D249" s="26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62"/>
      <c r="S249" s="62"/>
      <c r="V249" s="55"/>
    </row>
    <row r="250" spans="1:22" s="56" customFormat="1">
      <c r="A250" s="55"/>
      <c r="B250" s="26"/>
      <c r="C250" s="26"/>
      <c r="D250" s="26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62"/>
      <c r="S250" s="62"/>
      <c r="V250" s="55"/>
    </row>
    <row r="251" spans="1:22" s="56" customFormat="1">
      <c r="A251" s="55"/>
      <c r="B251" s="26"/>
      <c r="C251" s="26"/>
      <c r="D251" s="26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62"/>
      <c r="S251" s="62"/>
      <c r="V251" s="55"/>
    </row>
    <row r="252" spans="1:22" s="56" customFormat="1">
      <c r="A252" s="55"/>
      <c r="B252" s="26"/>
      <c r="C252" s="26"/>
      <c r="D252" s="26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62"/>
      <c r="S252" s="62"/>
      <c r="V252" s="55"/>
    </row>
    <row r="253" spans="1:22" s="56" customFormat="1">
      <c r="A253" s="55"/>
      <c r="B253" s="26"/>
      <c r="C253" s="26"/>
      <c r="D253" s="26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62"/>
      <c r="S253" s="62"/>
      <c r="V253" s="55"/>
    </row>
    <row r="254" spans="1:22" s="56" customFormat="1">
      <c r="A254" s="55"/>
      <c r="B254" s="26"/>
      <c r="C254" s="26"/>
      <c r="D254" s="26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62"/>
      <c r="S254" s="62"/>
      <c r="V254" s="55"/>
    </row>
    <row r="255" spans="1:22" s="56" customFormat="1">
      <c r="A255" s="55"/>
      <c r="B255" s="26"/>
      <c r="C255" s="26"/>
      <c r="D255" s="26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62"/>
      <c r="S255" s="62"/>
      <c r="V255" s="55"/>
    </row>
    <row r="256" spans="1:22" s="56" customFormat="1">
      <c r="A256" s="55"/>
      <c r="B256" s="26"/>
      <c r="C256" s="26"/>
      <c r="D256" s="26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62"/>
      <c r="S256" s="62"/>
      <c r="V256" s="55"/>
    </row>
    <row r="257" spans="1:22" s="56" customFormat="1">
      <c r="A257" s="55"/>
      <c r="B257" s="26"/>
      <c r="C257" s="26"/>
      <c r="D257" s="26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62"/>
      <c r="S257" s="62"/>
      <c r="V257" s="55"/>
    </row>
    <row r="258" spans="1:22" s="56" customFormat="1">
      <c r="A258" s="55"/>
      <c r="B258" s="26"/>
      <c r="C258" s="26"/>
      <c r="D258" s="26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62"/>
      <c r="S258" s="62"/>
      <c r="V258" s="55"/>
    </row>
    <row r="259" spans="1:22" s="56" customFormat="1">
      <c r="A259" s="55"/>
      <c r="B259" s="26"/>
      <c r="C259" s="26"/>
      <c r="D259" s="26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62"/>
      <c r="S259" s="62"/>
      <c r="V259" s="55"/>
    </row>
    <row r="260" spans="1:22" s="56" customFormat="1">
      <c r="A260" s="55"/>
      <c r="B260" s="26"/>
      <c r="C260" s="26"/>
      <c r="D260" s="26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62"/>
      <c r="S260" s="62"/>
      <c r="V260" s="55"/>
    </row>
  </sheetData>
  <conditionalFormatting sqref="B68">
    <cfRule type="cellIs" dxfId="2" priority="6" operator="equal">
      <formula>XBR68</formula>
    </cfRule>
  </conditionalFormatting>
  <pageMargins left="0.7" right="0.7" top="0.75" bottom="0.75" header="0.3" footer="0.3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</sheetPr>
  <dimension ref="A1:AA260"/>
  <sheetViews>
    <sheetView zoomScaleNormal="100" workbookViewId="0">
      <pane xSplit="4" ySplit="2" topLeftCell="E3" activePane="bottomRight" state="frozen"/>
      <selection pane="bottomRight" activeCell="E3" sqref="E3"/>
      <selection pane="bottomLeft" activeCell="B29" sqref="B29"/>
      <selection pane="topRight" activeCell="B29" sqref="B29"/>
    </sheetView>
  </sheetViews>
  <sheetFormatPr defaultColWidth="9.140625" defaultRowHeight="12.75"/>
  <cols>
    <col min="1" max="1" width="12.28515625" style="55" bestFit="1" customWidth="1"/>
    <col min="2" max="2" width="60.7109375" style="26" customWidth="1"/>
    <col min="3" max="3" width="7.42578125" style="26" customWidth="1"/>
    <col min="4" max="4" width="8.7109375" style="26" customWidth="1"/>
    <col min="5" max="5" width="6" style="56" bestFit="1" customWidth="1"/>
    <col min="6" max="6" width="14.5703125" style="55" bestFit="1" customWidth="1"/>
    <col min="7" max="7" width="18.7109375" style="55" customWidth="1"/>
    <col min="8" max="8" width="15" style="55" bestFit="1" customWidth="1"/>
    <col min="9" max="9" width="15" style="55" customWidth="1"/>
    <col min="10" max="10" width="2.7109375" style="55" customWidth="1"/>
    <col min="11" max="11" width="14.5703125" style="55" bestFit="1" customWidth="1"/>
    <col min="12" max="12" width="15.28515625" style="55" customWidth="1"/>
    <col min="13" max="13" width="16.5703125" style="55" bestFit="1" customWidth="1"/>
    <col min="14" max="14" width="16.5703125" style="55" customWidth="1"/>
    <col min="15" max="15" width="14.5703125" style="55" customWidth="1"/>
    <col min="16" max="16" width="14.5703125" style="55" bestFit="1" customWidth="1"/>
    <col min="17" max="17" width="14.5703125" style="55" customWidth="1"/>
    <col min="18" max="18" width="14.140625" style="62" bestFit="1" customWidth="1"/>
    <col min="19" max="19" width="14.140625" style="62" customWidth="1"/>
    <col min="20" max="20" width="9.140625" style="55"/>
    <col min="21" max="21" width="11" style="55" bestFit="1" customWidth="1"/>
    <col min="22" max="22" width="14.5703125" style="55" customWidth="1"/>
    <col min="23" max="23" width="9.140625" style="55"/>
    <col min="24" max="24" width="11.7109375" style="55" bestFit="1" customWidth="1"/>
    <col min="25" max="25" width="11.5703125" style="55" bestFit="1" customWidth="1"/>
    <col min="26" max="27" width="11.7109375" style="55" bestFit="1" customWidth="1"/>
    <col min="28" max="16384" width="9.140625" style="55"/>
  </cols>
  <sheetData>
    <row r="1" spans="1:27" s="41" customFormat="1">
      <c r="B1" s="42"/>
      <c r="C1" s="42"/>
      <c r="D1" s="42"/>
      <c r="E1" s="43"/>
      <c r="G1" s="44" t="s">
        <v>186</v>
      </c>
      <c r="H1" s="45">
        <v>100171702.09</v>
      </c>
      <c r="I1" s="45">
        <v>30393783.342681114</v>
      </c>
      <c r="L1" s="44" t="s">
        <v>187</v>
      </c>
      <c r="M1" s="45">
        <v>21446781.699999999</v>
      </c>
      <c r="N1" s="45">
        <v>2703467.9719100948</v>
      </c>
      <c r="R1" s="47"/>
      <c r="S1" s="47"/>
    </row>
    <row r="2" spans="1:27" s="51" customFormat="1" ht="51">
      <c r="A2" s="5" t="s">
        <v>1</v>
      </c>
      <c r="B2" s="6" t="s">
        <v>2</v>
      </c>
      <c r="C2" s="6" t="s">
        <v>188</v>
      </c>
      <c r="D2" s="6" t="s">
        <v>3</v>
      </c>
      <c r="E2" s="48" t="s">
        <v>189</v>
      </c>
      <c r="F2" s="6" t="s">
        <v>190</v>
      </c>
      <c r="G2" s="6" t="s">
        <v>191</v>
      </c>
      <c r="H2" s="49" t="s">
        <v>209</v>
      </c>
      <c r="I2" s="49" t="s">
        <v>210</v>
      </c>
      <c r="J2" s="50"/>
      <c r="K2" s="6" t="s">
        <v>193</v>
      </c>
      <c r="L2" s="6" t="s">
        <v>194</v>
      </c>
      <c r="M2" s="49" t="s">
        <v>211</v>
      </c>
      <c r="N2" s="49" t="s">
        <v>212</v>
      </c>
      <c r="R2" s="52"/>
      <c r="S2" s="52"/>
      <c r="X2" s="51" t="s">
        <v>196</v>
      </c>
      <c r="Y2" s="51" t="s">
        <v>197</v>
      </c>
      <c r="Z2" s="51" t="s">
        <v>198</v>
      </c>
      <c r="AA2" s="51" t="s">
        <v>199</v>
      </c>
    </row>
    <row r="3" spans="1:27">
      <c r="A3" s="53"/>
      <c r="C3" s="54"/>
      <c r="E3" s="58"/>
      <c r="F3" s="33"/>
      <c r="G3" s="60"/>
      <c r="H3" s="33"/>
      <c r="I3" s="33"/>
      <c r="J3" s="33"/>
      <c r="K3" s="33"/>
      <c r="L3" s="60"/>
      <c r="M3" s="61"/>
      <c r="N3" s="61"/>
    </row>
    <row r="4" spans="1:27" s="67" customFormat="1">
      <c r="A4" s="63"/>
      <c r="B4" s="64" t="s">
        <v>200</v>
      </c>
      <c r="C4" s="65"/>
      <c r="D4" s="66"/>
      <c r="E4" s="68"/>
      <c r="F4" s="69"/>
      <c r="G4" s="70"/>
      <c r="H4" s="69"/>
      <c r="I4" s="69"/>
      <c r="J4" s="69"/>
      <c r="K4" s="69"/>
      <c r="L4" s="70"/>
      <c r="M4" s="71"/>
      <c r="N4" s="71"/>
      <c r="R4" s="72"/>
      <c r="S4" s="72"/>
    </row>
    <row r="5" spans="1:27">
      <c r="A5" s="88" t="s">
        <v>32</v>
      </c>
      <c r="B5" s="89" t="s">
        <v>33</v>
      </c>
      <c r="C5" s="54" t="s">
        <v>201</v>
      </c>
      <c r="D5" s="26">
        <v>1</v>
      </c>
      <c r="E5" s="58">
        <v>1</v>
      </c>
      <c r="F5" s="33">
        <v>7616152.4694999997</v>
      </c>
      <c r="G5" s="60">
        <f t="shared" ref="G5:G36" si="0">IF($E5=1,F5/$F$59,0)</f>
        <v>2.1176356557605334E-2</v>
      </c>
      <c r="H5" s="33">
        <f t="shared" ref="H5:H36" si="1">IF($E5=1,ROUND(G5*($H$62+$H$63),2),0)</f>
        <v>1828456.35</v>
      </c>
      <c r="I5" s="33">
        <f t="shared" ref="I5:I36" si="2">IF($E5=1,ROUND(G5*($I$62+$I$63),2),0)</f>
        <v>554784.48</v>
      </c>
      <c r="J5" s="33"/>
      <c r="K5" s="33">
        <v>5726786.0100000091</v>
      </c>
      <c r="L5" s="60">
        <f t="shared" ref="L5:L36" si="3">IF($E5=1,K5/$K$59,0)</f>
        <v>2.1105998274287892E-2</v>
      </c>
      <c r="M5" s="61">
        <f t="shared" ref="M5:M36" si="4">IF($E5=1,ROUND(L5*($M$62+$M$63),2),0)</f>
        <v>359237.67</v>
      </c>
      <c r="N5" s="61">
        <f t="shared" ref="N5:N36" si="5">IF($E5=1,ROUND(L5*($N$62+$N$63),2),0)</f>
        <v>45283.6</v>
      </c>
      <c r="O5" s="62"/>
      <c r="P5" s="62"/>
      <c r="Q5" s="62"/>
      <c r="V5" s="62"/>
      <c r="X5" s="55" t="str">
        <f>VLOOKUP(A5,'[5]DRG UPL SFY20 Combined'!A:A,1,FALSE)</f>
        <v>200439230A</v>
      </c>
      <c r="Y5" s="73"/>
      <c r="Z5" s="55" t="str">
        <f>VLOOKUP(A5,'[5]SHOPP UPL SFY2020 Combined OUT'!A:A,1,FALSE)</f>
        <v>200439230A</v>
      </c>
      <c r="AA5" s="55" t="str">
        <f>VLOOKUP(A5,'[5]Cost UPL SFY20 Combine'!B:B,1,FALSE)</f>
        <v>200439230A</v>
      </c>
    </row>
    <row r="6" spans="1:27">
      <c r="A6" s="90" t="s">
        <v>34</v>
      </c>
      <c r="B6" s="89" t="s">
        <v>35</v>
      </c>
      <c r="C6" s="54" t="s">
        <v>201</v>
      </c>
      <c r="D6" s="26">
        <v>1</v>
      </c>
      <c r="E6" s="58">
        <v>1</v>
      </c>
      <c r="F6" s="33">
        <v>6081094.2868749984</v>
      </c>
      <c r="G6" s="60">
        <f t="shared" si="0"/>
        <v>1.6908198909486354E-2</v>
      </c>
      <c r="H6" s="33">
        <f t="shared" si="1"/>
        <v>1459925.53</v>
      </c>
      <c r="I6" s="33">
        <f t="shared" si="2"/>
        <v>442966.02</v>
      </c>
      <c r="J6" s="33"/>
      <c r="K6" s="33">
        <v>6975554.6400000257</v>
      </c>
      <c r="L6" s="60">
        <f t="shared" si="3"/>
        <v>2.5708319454744426E-2</v>
      </c>
      <c r="M6" s="61">
        <f t="shared" si="4"/>
        <v>437572.14</v>
      </c>
      <c r="N6" s="61">
        <f t="shared" si="5"/>
        <v>55158.03</v>
      </c>
      <c r="O6" s="62"/>
      <c r="P6" s="62"/>
      <c r="Q6" s="62"/>
      <c r="V6" s="62"/>
      <c r="X6" s="55" t="str">
        <f>VLOOKUP(A6,'[5]DRG UPL SFY20 Combined'!A:A,1,FALSE)</f>
        <v>100696610B</v>
      </c>
      <c r="Y6" s="73"/>
      <c r="Z6" s="55" t="str">
        <f>VLOOKUP(A6,'[5]SHOPP UPL SFY2020 Combined OUT'!A:A,1,FALSE)</f>
        <v>100696610B</v>
      </c>
      <c r="AA6" s="55" t="str">
        <f>VLOOKUP(A6,'[5]Cost UPL SFY20 Combine'!B:B,1,FALSE)</f>
        <v>100696610B</v>
      </c>
    </row>
    <row r="7" spans="1:27">
      <c r="A7" s="90" t="s">
        <v>36</v>
      </c>
      <c r="B7" s="89" t="s">
        <v>37</v>
      </c>
      <c r="C7" s="54" t="s">
        <v>201</v>
      </c>
      <c r="D7" s="26">
        <v>1</v>
      </c>
      <c r="E7" s="58">
        <v>1</v>
      </c>
      <c r="F7" s="33">
        <v>409082.76425000001</v>
      </c>
      <c r="G7" s="60">
        <f t="shared" si="0"/>
        <v>1.1374355374344971E-3</v>
      </c>
      <c r="H7" s="33">
        <f t="shared" si="1"/>
        <v>98211</v>
      </c>
      <c r="I7" s="33">
        <f t="shared" si="2"/>
        <v>29798.87</v>
      </c>
      <c r="J7" s="33"/>
      <c r="K7" s="33">
        <v>2308632.2299999897</v>
      </c>
      <c r="L7" s="60">
        <f t="shared" si="3"/>
        <v>8.5084352335255339E-3</v>
      </c>
      <c r="M7" s="61">
        <f t="shared" si="4"/>
        <v>144819.04</v>
      </c>
      <c r="N7" s="61">
        <f t="shared" si="5"/>
        <v>18255.12</v>
      </c>
      <c r="O7" s="62"/>
      <c r="P7" s="62"/>
      <c r="Q7" s="62"/>
      <c r="V7" s="62"/>
      <c r="X7" s="55" t="str">
        <f>VLOOKUP(A7,'[5]DRG UPL SFY20 Combined'!A:A,1,FALSE)</f>
        <v>200102450A</v>
      </c>
      <c r="Y7" s="73"/>
      <c r="Z7" s="55" t="str">
        <f>VLOOKUP(A7,'[5]SHOPP UPL SFY2020 Combined OUT'!A:A,1,FALSE)</f>
        <v>200102450A</v>
      </c>
      <c r="AA7" s="55" t="str">
        <f>VLOOKUP(A7,'[5]Cost UPL SFY20 Combine'!B:B,1,FALSE)</f>
        <v>200102450A</v>
      </c>
    </row>
    <row r="8" spans="1:27">
      <c r="A8" s="22" t="s">
        <v>38</v>
      </c>
      <c r="B8" s="89" t="s">
        <v>39</v>
      </c>
      <c r="C8" s="54" t="s">
        <v>201</v>
      </c>
      <c r="D8" s="26">
        <v>1</v>
      </c>
      <c r="E8" s="58">
        <v>1</v>
      </c>
      <c r="F8" s="33">
        <v>1118925.7068749999</v>
      </c>
      <c r="G8" s="60">
        <f t="shared" si="0"/>
        <v>3.1111207168113783E-3</v>
      </c>
      <c r="H8" s="33">
        <f t="shared" si="1"/>
        <v>268627.34000000003</v>
      </c>
      <c r="I8" s="33">
        <f t="shared" si="2"/>
        <v>81506.070000000007</v>
      </c>
      <c r="J8" s="33"/>
      <c r="K8" s="33">
        <v>2595552.0146605554</v>
      </c>
      <c r="L8" s="60">
        <f t="shared" si="3"/>
        <v>9.5658745143595916E-3</v>
      </c>
      <c r="M8" s="61">
        <f t="shared" si="4"/>
        <v>162817.34</v>
      </c>
      <c r="N8" s="61">
        <f t="shared" si="5"/>
        <v>20523.89</v>
      </c>
      <c r="O8" s="62"/>
      <c r="P8" s="62"/>
      <c r="Q8" s="62"/>
      <c r="V8" s="62"/>
      <c r="X8" s="55" t="str">
        <f>VLOOKUP(A8,'[5]DRG UPL SFY20 Combined'!A:A,1,FALSE)</f>
        <v>200573000A</v>
      </c>
      <c r="Y8" s="73"/>
      <c r="Z8" s="55" t="str">
        <f>VLOOKUP(A8,'[5]SHOPP UPL SFY2020 Combined OUT'!A:A,1,FALSE)</f>
        <v>200573000A</v>
      </c>
      <c r="AA8" s="55" t="str">
        <f>VLOOKUP(A8,'[5]Cost UPL SFY20 Combine'!B:B,1,FALSE)</f>
        <v>200573000A</v>
      </c>
    </row>
    <row r="9" spans="1:27">
      <c r="A9" s="91" t="s">
        <v>40</v>
      </c>
      <c r="B9" s="89" t="s">
        <v>41</v>
      </c>
      <c r="C9" s="54" t="s">
        <v>202</v>
      </c>
      <c r="D9" s="26">
        <v>1</v>
      </c>
      <c r="E9" s="58">
        <v>1</v>
      </c>
      <c r="F9" s="33">
        <v>0</v>
      </c>
      <c r="G9" s="60">
        <f t="shared" si="0"/>
        <v>0</v>
      </c>
      <c r="H9" s="33">
        <f t="shared" si="1"/>
        <v>0</v>
      </c>
      <c r="I9" s="33">
        <f t="shared" si="2"/>
        <v>0</v>
      </c>
      <c r="J9" s="33"/>
      <c r="K9" s="33">
        <v>0</v>
      </c>
      <c r="L9" s="60">
        <f t="shared" si="3"/>
        <v>0</v>
      </c>
      <c r="M9" s="61">
        <f t="shared" si="4"/>
        <v>0</v>
      </c>
      <c r="N9" s="61">
        <f t="shared" si="5"/>
        <v>0</v>
      </c>
      <c r="O9" s="62"/>
      <c r="P9" s="62"/>
      <c r="Q9" s="62"/>
      <c r="V9" s="62"/>
      <c r="X9" s="73"/>
      <c r="Y9" s="73"/>
      <c r="Z9" s="73"/>
      <c r="AA9" s="73"/>
    </row>
    <row r="10" spans="1:27">
      <c r="A10" s="92" t="s">
        <v>42</v>
      </c>
      <c r="B10" s="89" t="s">
        <v>43</v>
      </c>
      <c r="C10" s="54" t="s">
        <v>202</v>
      </c>
      <c r="D10" s="26">
        <v>1</v>
      </c>
      <c r="E10" s="58">
        <v>1</v>
      </c>
      <c r="F10" s="33">
        <v>6692840.5300000003</v>
      </c>
      <c r="G10" s="60">
        <f t="shared" si="0"/>
        <v>1.8609130793277938E-2</v>
      </c>
      <c r="H10" s="33">
        <f t="shared" si="1"/>
        <v>1606791.2</v>
      </c>
      <c r="I10" s="33">
        <f t="shared" si="2"/>
        <v>487527.54</v>
      </c>
      <c r="J10" s="33"/>
      <c r="K10" s="33">
        <v>0</v>
      </c>
      <c r="L10" s="60">
        <f t="shared" si="3"/>
        <v>0</v>
      </c>
      <c r="M10" s="61">
        <f t="shared" si="4"/>
        <v>0</v>
      </c>
      <c r="N10" s="61">
        <f t="shared" si="5"/>
        <v>0</v>
      </c>
      <c r="O10" s="62"/>
      <c r="P10" s="62"/>
      <c r="Q10" s="62"/>
      <c r="V10" s="62"/>
      <c r="X10" s="73"/>
      <c r="Y10" s="55" t="str">
        <f>VLOOKUP(A10,'[5]SHOPP UPL SFY2020 Combined INP'!A:A,1,FALSE)</f>
        <v>200085660H</v>
      </c>
      <c r="Z10" s="73"/>
      <c r="AA10" s="55" t="str">
        <f>VLOOKUP(A10,'[5]Cost UPL SFY20 Combine'!B:B,1,FALSE)</f>
        <v>200085660H</v>
      </c>
    </row>
    <row r="11" spans="1:27">
      <c r="A11" s="88" t="s">
        <v>44</v>
      </c>
      <c r="B11" s="89" t="s">
        <v>45</v>
      </c>
      <c r="C11" s="54" t="s">
        <v>201</v>
      </c>
      <c r="D11" s="26">
        <v>1</v>
      </c>
      <c r="E11" s="58">
        <v>1</v>
      </c>
      <c r="F11" s="33">
        <v>727630.75462500006</v>
      </c>
      <c r="G11" s="60">
        <f t="shared" si="0"/>
        <v>2.0231433606304901E-3</v>
      </c>
      <c r="H11" s="33">
        <f t="shared" si="1"/>
        <v>174686.77</v>
      </c>
      <c r="I11" s="33">
        <f t="shared" si="2"/>
        <v>53002.91</v>
      </c>
      <c r="J11" s="33"/>
      <c r="K11" s="33">
        <v>1390486.6100000003</v>
      </c>
      <c r="L11" s="60">
        <f t="shared" si="3"/>
        <v>5.1246210247482913E-3</v>
      </c>
      <c r="M11" s="61">
        <f t="shared" si="4"/>
        <v>87224.35</v>
      </c>
      <c r="N11" s="61">
        <f t="shared" si="5"/>
        <v>10995.04</v>
      </c>
      <c r="O11" s="62"/>
      <c r="P11" s="62"/>
      <c r="Q11" s="62"/>
      <c r="V11" s="62"/>
      <c r="X11" s="55" t="str">
        <f>VLOOKUP(A11,'[5]DRG UPL SFY20 Combined'!A:A,1,FALSE)</f>
        <v>100700010G</v>
      </c>
      <c r="Y11" s="73"/>
      <c r="Z11" s="55" t="str">
        <f>VLOOKUP(A11,'[5]SHOPP UPL SFY2020 Combined OUT'!A:A,1,FALSE)</f>
        <v>100700010G</v>
      </c>
      <c r="AA11" s="55" t="str">
        <f>VLOOKUP(A11,'[5]Cost UPL SFY20 Combine'!B:B,1,FALSE)</f>
        <v>100700010G</v>
      </c>
    </row>
    <row r="12" spans="1:27">
      <c r="A12" s="88" t="s">
        <v>46</v>
      </c>
      <c r="B12" s="89" t="s">
        <v>47</v>
      </c>
      <c r="C12" s="54" t="s">
        <v>201</v>
      </c>
      <c r="D12" s="26">
        <v>1</v>
      </c>
      <c r="E12" s="58">
        <v>1</v>
      </c>
      <c r="F12" s="33">
        <v>2863621.91475</v>
      </c>
      <c r="G12" s="60">
        <f t="shared" si="0"/>
        <v>7.9621671120378174E-3</v>
      </c>
      <c r="H12" s="33">
        <f t="shared" si="1"/>
        <v>687487.24</v>
      </c>
      <c r="I12" s="33">
        <f t="shared" si="2"/>
        <v>208595.22</v>
      </c>
      <c r="J12" s="33"/>
      <c r="K12" s="33">
        <v>6366406.5309158973</v>
      </c>
      <c r="L12" s="60">
        <f t="shared" si="3"/>
        <v>2.3463311711017797E-2</v>
      </c>
      <c r="M12" s="61">
        <f t="shared" si="4"/>
        <v>399360.66</v>
      </c>
      <c r="N12" s="61">
        <f t="shared" si="5"/>
        <v>50341.3</v>
      </c>
      <c r="O12" s="62"/>
      <c r="P12" s="62"/>
      <c r="Q12" s="62"/>
      <c r="V12" s="62"/>
      <c r="X12" s="55" t="str">
        <f>VLOOKUP(A12,'[5]DRG UPL SFY20 Combined'!A:A,1,FALSE)</f>
        <v>100700120A</v>
      </c>
      <c r="Y12" s="73"/>
      <c r="Z12" s="55" t="str">
        <f>VLOOKUP(A12,'[5]SHOPP UPL SFY2020 Combined OUT'!A:A,1,FALSE)</f>
        <v>100700120A</v>
      </c>
      <c r="AA12" s="55" t="str">
        <f>VLOOKUP(A12,'[5]Cost UPL SFY20 Combine'!B:B,1,FALSE)</f>
        <v>100700120A</v>
      </c>
    </row>
    <row r="13" spans="1:27">
      <c r="A13" s="90" t="s">
        <v>48</v>
      </c>
      <c r="B13" s="89" t="s">
        <v>49</v>
      </c>
      <c r="C13" s="54" t="s">
        <v>201</v>
      </c>
      <c r="D13" s="26">
        <v>1</v>
      </c>
      <c r="E13" s="58">
        <v>1</v>
      </c>
      <c r="F13" s="33">
        <v>1387409.49875</v>
      </c>
      <c r="G13" s="60">
        <f t="shared" si="0"/>
        <v>3.8576273721667373E-3</v>
      </c>
      <c r="H13" s="33">
        <f t="shared" si="1"/>
        <v>333083.89</v>
      </c>
      <c r="I13" s="33">
        <f t="shared" si="2"/>
        <v>101063.27</v>
      </c>
      <c r="J13" s="33"/>
      <c r="K13" s="33">
        <v>3166525.0700000105</v>
      </c>
      <c r="L13" s="60">
        <f t="shared" si="3"/>
        <v>1.1670188574570025E-2</v>
      </c>
      <c r="M13" s="61">
        <f t="shared" si="4"/>
        <v>198634.12</v>
      </c>
      <c r="N13" s="61">
        <f t="shared" si="5"/>
        <v>25038.77</v>
      </c>
      <c r="O13" s="62"/>
      <c r="P13" s="62"/>
      <c r="Q13" s="62"/>
      <c r="V13" s="62"/>
      <c r="X13" s="55" t="str">
        <f>VLOOKUP(A13,'[5]DRG UPL SFY20 Combined'!A:A,1,FALSE)</f>
        <v>100699410A</v>
      </c>
      <c r="Y13" s="73"/>
      <c r="Z13" s="55" t="str">
        <f>VLOOKUP(A13,'[5]SHOPP UPL SFY2020 Combined OUT'!A:A,1,FALSE)</f>
        <v>100699410A</v>
      </c>
      <c r="AA13" s="55" t="str">
        <f>VLOOKUP(A13,'[5]Cost UPL SFY20 Combine'!B:B,1,FALSE)</f>
        <v>100699410A</v>
      </c>
    </row>
    <row r="14" spans="1:27">
      <c r="A14" s="90" t="s">
        <v>50</v>
      </c>
      <c r="B14" s="89" t="s">
        <v>51</v>
      </c>
      <c r="C14" s="54" t="s">
        <v>201</v>
      </c>
      <c r="D14" s="26">
        <v>1</v>
      </c>
      <c r="E14" s="58">
        <v>1</v>
      </c>
      <c r="F14" s="33">
        <v>231905.442625</v>
      </c>
      <c r="G14" s="60">
        <f t="shared" si="0"/>
        <v>6.4480226207954154E-4</v>
      </c>
      <c r="H14" s="33">
        <f t="shared" si="1"/>
        <v>55674.96</v>
      </c>
      <c r="I14" s="33">
        <f t="shared" si="2"/>
        <v>16892.72</v>
      </c>
      <c r="J14" s="33"/>
      <c r="K14" s="33">
        <v>1345936.05</v>
      </c>
      <c r="L14" s="60">
        <f t="shared" si="3"/>
        <v>4.9604304926004761E-3</v>
      </c>
      <c r="M14" s="61">
        <f t="shared" si="4"/>
        <v>84429.72</v>
      </c>
      <c r="N14" s="61">
        <f t="shared" si="5"/>
        <v>10642.76</v>
      </c>
      <c r="O14" s="62"/>
      <c r="P14" s="62"/>
      <c r="Q14" s="62"/>
      <c r="V14" s="62"/>
      <c r="X14" s="55" t="str">
        <f>VLOOKUP(A14,'[5]DRG UPL SFY20 Combined'!A:A,1,FALSE)</f>
        <v>200045700C</v>
      </c>
      <c r="Y14" s="73"/>
      <c r="Z14" s="55" t="str">
        <f>VLOOKUP(A14,'[5]SHOPP UPL SFY2020 Combined OUT'!A:A,1,FALSE)</f>
        <v>200045700C</v>
      </c>
      <c r="AA14" s="55" t="str">
        <f>VLOOKUP(A14,'[5]Cost UPL SFY20 Combine'!B:B,1,FALSE)</f>
        <v>200045700C</v>
      </c>
    </row>
    <row r="15" spans="1:27">
      <c r="A15" s="88" t="s">
        <v>52</v>
      </c>
      <c r="B15" s="89" t="s">
        <v>53</v>
      </c>
      <c r="C15" s="54" t="s">
        <v>201</v>
      </c>
      <c r="D15" s="26">
        <v>1</v>
      </c>
      <c r="E15" s="58">
        <v>1</v>
      </c>
      <c r="F15" s="33">
        <v>2254237.6197499996</v>
      </c>
      <c r="G15" s="60">
        <f t="shared" si="0"/>
        <v>6.2678025147949075E-3</v>
      </c>
      <c r="H15" s="33">
        <f t="shared" si="1"/>
        <v>541188.63</v>
      </c>
      <c r="I15" s="33">
        <f t="shared" si="2"/>
        <v>164205.75</v>
      </c>
      <c r="J15" s="33"/>
      <c r="K15" s="33">
        <v>3760421.5500000198</v>
      </c>
      <c r="L15" s="60">
        <f t="shared" si="3"/>
        <v>1.385898662990121E-2</v>
      </c>
      <c r="M15" s="61">
        <f t="shared" si="4"/>
        <v>235888.87</v>
      </c>
      <c r="N15" s="61">
        <f t="shared" si="5"/>
        <v>29734.9</v>
      </c>
      <c r="O15" s="62"/>
      <c r="P15" s="62"/>
      <c r="Q15" s="62"/>
      <c r="V15" s="62"/>
      <c r="X15" s="55" t="str">
        <f>VLOOKUP(A15,'[5]DRG UPL SFY20 Combined'!A:A,1,FALSE)</f>
        <v>200435950A</v>
      </c>
      <c r="Y15" s="73"/>
      <c r="Z15" s="55" t="str">
        <f>VLOOKUP(A15,'[5]SHOPP UPL SFY2020 Combined OUT'!A:A,1,FALSE)</f>
        <v>200435950A</v>
      </c>
      <c r="AA15" s="55" t="str">
        <f>VLOOKUP(A15,'[5]Cost UPL SFY20 Combine'!B:B,1,FALSE)</f>
        <v>200435950A</v>
      </c>
    </row>
    <row r="16" spans="1:27">
      <c r="A16" s="90" t="s">
        <v>54</v>
      </c>
      <c r="B16" s="89" t="s">
        <v>55</v>
      </c>
      <c r="C16" s="54" t="s">
        <v>201</v>
      </c>
      <c r="D16" s="26">
        <v>1</v>
      </c>
      <c r="E16" s="58">
        <v>1</v>
      </c>
      <c r="F16" s="33">
        <v>201398.23962500002</v>
      </c>
      <c r="G16" s="60">
        <f t="shared" si="0"/>
        <v>5.5997840766087352E-4</v>
      </c>
      <c r="H16" s="33">
        <f t="shared" si="1"/>
        <v>48350.91</v>
      </c>
      <c r="I16" s="33">
        <f t="shared" si="2"/>
        <v>14670.48</v>
      </c>
      <c r="J16" s="33"/>
      <c r="K16" s="33">
        <v>2122189.5699999798</v>
      </c>
      <c r="L16" s="60">
        <f t="shared" si="3"/>
        <v>7.8213031400017792E-3</v>
      </c>
      <c r="M16" s="61">
        <f t="shared" si="4"/>
        <v>133123.60999999999</v>
      </c>
      <c r="N16" s="61">
        <f t="shared" si="5"/>
        <v>16780.86</v>
      </c>
      <c r="O16" s="62"/>
      <c r="P16" s="62"/>
      <c r="Q16" s="62"/>
      <c r="V16" s="62"/>
      <c r="X16" s="55" t="str">
        <f>VLOOKUP(A16,'[5]DRG UPL SFY20 Combined'!A:A,1,FALSE)</f>
        <v>200044190A</v>
      </c>
      <c r="Y16" s="73"/>
      <c r="Z16" s="55" t="str">
        <f>VLOOKUP(A16,'[5]SHOPP UPL SFY2020 Combined OUT'!A:A,1,FALSE)</f>
        <v>200044190A</v>
      </c>
      <c r="AA16" s="55" t="str">
        <f>VLOOKUP(A16,'[5]Cost UPL SFY20 Combine'!B:B,1,FALSE)</f>
        <v>200044190A</v>
      </c>
    </row>
    <row r="17" spans="1:27">
      <c r="A17" s="90" t="s">
        <v>56</v>
      </c>
      <c r="B17" s="93" t="s">
        <v>57</v>
      </c>
      <c r="C17" s="54" t="s">
        <v>201</v>
      </c>
      <c r="D17" s="74">
        <v>1</v>
      </c>
      <c r="E17" s="58">
        <v>1</v>
      </c>
      <c r="F17" s="33">
        <v>35810126.780250005</v>
      </c>
      <c r="G17" s="60">
        <f t="shared" si="0"/>
        <v>9.9568386545366747E-2</v>
      </c>
      <c r="H17" s="33">
        <f t="shared" si="1"/>
        <v>8597156.3599999994</v>
      </c>
      <c r="I17" s="33">
        <f t="shared" si="2"/>
        <v>2608522.19</v>
      </c>
      <c r="J17" s="33"/>
      <c r="K17" s="33">
        <v>13064842.760000112</v>
      </c>
      <c r="L17" s="60">
        <f t="shared" si="3"/>
        <v>4.8150314725380242E-2</v>
      </c>
      <c r="M17" s="61">
        <f t="shared" si="4"/>
        <v>819549.34</v>
      </c>
      <c r="N17" s="61">
        <f t="shared" si="5"/>
        <v>103308.06</v>
      </c>
      <c r="O17" s="62"/>
      <c r="P17" s="62"/>
      <c r="Q17" s="62"/>
      <c r="V17" s="62"/>
      <c r="X17" s="55" t="str">
        <f>VLOOKUP(A17,'[5]DRG UPL SFY20 Combined'!A:A,1,FALSE)</f>
        <v>200044210A</v>
      </c>
      <c r="Y17" s="73"/>
      <c r="Z17" s="55" t="str">
        <f>VLOOKUP(A17,'[5]SHOPP UPL SFY2020 Combined OUT'!A:A,1,FALSE)</f>
        <v>200044210A</v>
      </c>
      <c r="AA17" s="55" t="str">
        <f>VLOOKUP(A17,'[5]Cost UPL SFY20 Combine'!B:B,1,FALSE)</f>
        <v>200044210A</v>
      </c>
    </row>
    <row r="18" spans="1:27" s="75" customFormat="1">
      <c r="A18" s="90" t="s">
        <v>58</v>
      </c>
      <c r="B18" s="89" t="s">
        <v>59</v>
      </c>
      <c r="C18" s="54" t="s">
        <v>201</v>
      </c>
      <c r="D18" s="26">
        <v>1</v>
      </c>
      <c r="E18" s="58">
        <v>1</v>
      </c>
      <c r="F18" s="33">
        <v>47687119.213</v>
      </c>
      <c r="G18" s="60">
        <f t="shared" si="0"/>
        <v>0.13259180980207133</v>
      </c>
      <c r="H18" s="33">
        <f t="shared" si="1"/>
        <v>11448538.640000001</v>
      </c>
      <c r="I18" s="33">
        <f t="shared" si="2"/>
        <v>3473679.65</v>
      </c>
      <c r="J18" s="33"/>
      <c r="K18" s="33">
        <v>22768878.400000401</v>
      </c>
      <c r="L18" s="60">
        <f t="shared" si="3"/>
        <v>8.3914416808788445E-2</v>
      </c>
      <c r="M18" s="61">
        <f t="shared" si="4"/>
        <v>1428277.38</v>
      </c>
      <c r="N18" s="61">
        <f t="shared" si="5"/>
        <v>180041.1</v>
      </c>
      <c r="O18" s="62"/>
      <c r="P18" s="62"/>
      <c r="Q18" s="62"/>
      <c r="R18" s="62"/>
      <c r="S18" s="62"/>
      <c r="T18" s="55"/>
      <c r="U18" s="55"/>
      <c r="V18" s="62"/>
      <c r="W18" s="55"/>
      <c r="X18" s="55" t="str">
        <f>VLOOKUP(A18,'[5]DRG UPL SFY20 Combined'!A:A,1,FALSE)</f>
        <v>100806400C</v>
      </c>
      <c r="Y18" s="73"/>
      <c r="Z18" s="55" t="str">
        <f>VLOOKUP(A18,'[5]SHOPP UPL SFY2020 Combined OUT'!A:A,1,FALSE)</f>
        <v>100806400C</v>
      </c>
      <c r="AA18" s="55" t="str">
        <f>VLOOKUP(A18,'[5]Cost UPL SFY20 Combine'!B:B,1,FALSE)</f>
        <v>100806400C</v>
      </c>
    </row>
    <row r="19" spans="1:27">
      <c r="A19" s="90" t="s">
        <v>60</v>
      </c>
      <c r="B19" s="89" t="s">
        <v>61</v>
      </c>
      <c r="C19" s="54" t="s">
        <v>201</v>
      </c>
      <c r="D19" s="26">
        <v>1</v>
      </c>
      <c r="E19" s="58">
        <v>1</v>
      </c>
      <c r="F19" s="33">
        <v>5305359.1178749995</v>
      </c>
      <c r="G19" s="60">
        <f t="shared" si="0"/>
        <v>1.4751303469327624E-2</v>
      </c>
      <c r="H19" s="33">
        <f t="shared" si="1"/>
        <v>1273690.04</v>
      </c>
      <c r="I19" s="33">
        <f t="shared" si="2"/>
        <v>386459.03</v>
      </c>
      <c r="J19" s="33"/>
      <c r="K19" s="33">
        <v>4082079.2800000599</v>
      </c>
      <c r="L19" s="60">
        <f t="shared" si="3"/>
        <v>1.5044452174176399E-2</v>
      </c>
      <c r="M19" s="61">
        <f t="shared" si="4"/>
        <v>256066.26</v>
      </c>
      <c r="N19" s="61">
        <f t="shared" si="5"/>
        <v>32278.36</v>
      </c>
      <c r="O19" s="62"/>
      <c r="P19" s="62"/>
      <c r="Q19" s="62"/>
      <c r="V19" s="62"/>
      <c r="X19" s="55" t="str">
        <f>VLOOKUP(A19,'[5]DRG UPL SFY20 Combined'!A:A,1,FALSE)</f>
        <v>100699500A</v>
      </c>
      <c r="Y19" s="73"/>
      <c r="Z19" s="55" t="str">
        <f>VLOOKUP(A19,'[5]SHOPP UPL SFY2020 Combined OUT'!A:A,1,FALSE)</f>
        <v>100699500A</v>
      </c>
      <c r="AA19" s="55" t="str">
        <f>VLOOKUP(A19,'[5]Cost UPL SFY20 Combine'!B:B,1,FALSE)</f>
        <v>100699500A</v>
      </c>
    </row>
    <row r="20" spans="1:27">
      <c r="A20" s="90" t="s">
        <v>62</v>
      </c>
      <c r="B20" s="89" t="s">
        <v>63</v>
      </c>
      <c r="C20" s="54" t="s">
        <v>201</v>
      </c>
      <c r="D20" s="26">
        <v>1</v>
      </c>
      <c r="E20" s="58">
        <v>1</v>
      </c>
      <c r="F20" s="33">
        <v>3081052.5806249999</v>
      </c>
      <c r="G20" s="60">
        <f t="shared" si="0"/>
        <v>8.5667229327839878E-3</v>
      </c>
      <c r="H20" s="33">
        <f t="shared" si="1"/>
        <v>739687.15</v>
      </c>
      <c r="I20" s="33">
        <f t="shared" si="2"/>
        <v>224433.55</v>
      </c>
      <c r="J20" s="33"/>
      <c r="K20" s="33">
        <v>4079681.8000000496</v>
      </c>
      <c r="L20" s="60">
        <f t="shared" si="3"/>
        <v>1.5035616291596799E-2</v>
      </c>
      <c r="M20" s="61">
        <f t="shared" si="4"/>
        <v>255915.87</v>
      </c>
      <c r="N20" s="61">
        <f t="shared" si="5"/>
        <v>32259.4</v>
      </c>
      <c r="O20" s="62"/>
      <c r="P20" s="62"/>
      <c r="Q20" s="62"/>
      <c r="V20" s="62"/>
      <c r="X20" s="55" t="str">
        <f>VLOOKUP(A20,'[5]DRG UPL SFY20 Combined'!A:A,1,FALSE)</f>
        <v>100700610A</v>
      </c>
      <c r="Y20" s="73"/>
      <c r="Z20" s="55" t="str">
        <f>VLOOKUP(A20,'[5]SHOPP UPL SFY2020 Combined OUT'!A:A,1,FALSE)</f>
        <v>100700610A</v>
      </c>
      <c r="AA20" s="55" t="str">
        <f>VLOOKUP(A20,'[5]Cost UPL SFY20 Combine'!B:B,1,FALSE)</f>
        <v>100700610A</v>
      </c>
    </row>
    <row r="21" spans="1:27">
      <c r="A21" s="94" t="s">
        <v>64</v>
      </c>
      <c r="B21" s="89" t="s">
        <v>65</v>
      </c>
      <c r="C21" s="54" t="s">
        <v>201</v>
      </c>
      <c r="D21" s="26">
        <v>1</v>
      </c>
      <c r="E21" s="58">
        <v>1</v>
      </c>
      <c r="F21" s="33">
        <v>30804.006374999997</v>
      </c>
      <c r="G21" s="60">
        <f t="shared" si="0"/>
        <v>8.5649102353458031E-5</v>
      </c>
      <c r="H21" s="33">
        <f t="shared" si="1"/>
        <v>7395.31</v>
      </c>
      <c r="I21" s="33">
        <f t="shared" si="2"/>
        <v>2243.86</v>
      </c>
      <c r="J21" s="33"/>
      <c r="K21" s="33">
        <v>2974915.0099999951</v>
      </c>
      <c r="L21" s="60">
        <f t="shared" si="3"/>
        <v>1.0964012092921374E-2</v>
      </c>
      <c r="M21" s="61">
        <f t="shared" si="4"/>
        <v>186614.54</v>
      </c>
      <c r="N21" s="61">
        <f t="shared" si="5"/>
        <v>23523.64</v>
      </c>
      <c r="O21" s="62"/>
      <c r="P21" s="62"/>
      <c r="Q21" s="62"/>
      <c r="V21" s="62"/>
      <c r="X21" s="55" t="str">
        <f>VLOOKUP(A21,'[5]DRG UPL SFY20 Combined'!A:A,1,FALSE)</f>
        <v>200834400A</v>
      </c>
      <c r="Y21" s="73"/>
      <c r="Z21" s="55" t="str">
        <f>VLOOKUP(A21,'[5]SHOPP UPL SFY2020 Combined OUT'!A:A,1,FALSE)</f>
        <v>200834400A</v>
      </c>
      <c r="AA21" s="55" t="str">
        <f>VLOOKUP(A21,'[5]Cost UPL SFY20 Combine'!B:B,1,FALSE)</f>
        <v>200834400A</v>
      </c>
    </row>
    <row r="22" spans="1:27">
      <c r="A22" s="90" t="s">
        <v>66</v>
      </c>
      <c r="B22" s="89" t="s">
        <v>67</v>
      </c>
      <c r="C22" s="54" t="s">
        <v>201</v>
      </c>
      <c r="D22" s="26">
        <v>1</v>
      </c>
      <c r="E22" s="58">
        <v>1</v>
      </c>
      <c r="F22" s="33">
        <v>1520428.726125</v>
      </c>
      <c r="G22" s="60">
        <f t="shared" si="0"/>
        <v>4.2274811269583743E-3</v>
      </c>
      <c r="H22" s="33">
        <f t="shared" si="1"/>
        <v>365018.63</v>
      </c>
      <c r="I22" s="33">
        <f t="shared" si="2"/>
        <v>110752.81</v>
      </c>
      <c r="J22" s="33"/>
      <c r="K22" s="33">
        <v>3245962.39000005</v>
      </c>
      <c r="L22" s="60">
        <f t="shared" si="3"/>
        <v>1.1962953824730801E-2</v>
      </c>
      <c r="M22" s="61">
        <f t="shared" si="4"/>
        <v>203617.17</v>
      </c>
      <c r="N22" s="61">
        <f t="shared" si="5"/>
        <v>25666.9</v>
      </c>
      <c r="O22" s="62"/>
      <c r="P22" s="62"/>
      <c r="Q22" s="62"/>
      <c r="V22" s="62"/>
      <c r="X22" s="55" t="str">
        <f>VLOOKUP(A22,'[5]DRG UPL SFY20 Combined'!A:A,1,FALSE)</f>
        <v>100699700A</v>
      </c>
      <c r="Y22" s="73"/>
      <c r="Z22" s="55" t="str">
        <f>VLOOKUP(A22,'[5]SHOPP UPL SFY2020 Combined OUT'!A:A,1,FALSE)</f>
        <v>100699700A</v>
      </c>
      <c r="AA22" s="55" t="str">
        <f>VLOOKUP(A22,'[5]Cost UPL SFY20 Combine'!B:B,1,FALSE)</f>
        <v>100699700A</v>
      </c>
    </row>
    <row r="23" spans="1:27">
      <c r="A23" s="90" t="s">
        <v>68</v>
      </c>
      <c r="B23" s="89" t="s">
        <v>69</v>
      </c>
      <c r="C23" s="54" t="s">
        <v>201</v>
      </c>
      <c r="D23" s="26">
        <v>1</v>
      </c>
      <c r="E23" s="58">
        <v>1</v>
      </c>
      <c r="F23" s="33">
        <v>1604992.4978749999</v>
      </c>
      <c r="G23" s="60">
        <f t="shared" si="0"/>
        <v>4.4626067484063803E-3</v>
      </c>
      <c r="H23" s="33">
        <f t="shared" si="1"/>
        <v>385320.37</v>
      </c>
      <c r="I23" s="33">
        <f t="shared" si="2"/>
        <v>116912.7</v>
      </c>
      <c r="J23" s="33"/>
      <c r="K23" s="33">
        <v>2405429.5499999798</v>
      </c>
      <c r="L23" s="60">
        <f t="shared" si="3"/>
        <v>8.8651805467445059E-3</v>
      </c>
      <c r="M23" s="61">
        <f t="shared" si="4"/>
        <v>150891.07999999999</v>
      </c>
      <c r="N23" s="61">
        <f t="shared" si="5"/>
        <v>19020.53</v>
      </c>
      <c r="O23" s="62"/>
      <c r="P23" s="62"/>
      <c r="Q23" s="62"/>
      <c r="V23" s="62"/>
      <c r="X23" s="55" t="str">
        <f>VLOOKUP(A23,'[5]DRG UPL SFY20 Combined'!A:A,1,FALSE)</f>
        <v>200405550A</v>
      </c>
      <c r="Y23" s="73"/>
      <c r="Z23" s="55" t="str">
        <f>VLOOKUP(A23,'[5]SHOPP UPL SFY2020 Combined OUT'!A:A,1,FALSE)</f>
        <v>200405550A</v>
      </c>
      <c r="AA23" s="55" t="str">
        <f>VLOOKUP(A23,'[5]Cost UPL SFY20 Combine'!B:B,1,FALSE)</f>
        <v>200405550A</v>
      </c>
    </row>
    <row r="24" spans="1:27">
      <c r="A24" s="90" t="s">
        <v>70</v>
      </c>
      <c r="B24" s="89" t="s">
        <v>71</v>
      </c>
      <c r="C24" s="54" t="s">
        <v>201</v>
      </c>
      <c r="D24" s="26">
        <v>1</v>
      </c>
      <c r="E24" s="58">
        <v>1</v>
      </c>
      <c r="F24" s="33">
        <v>1383128.5491249999</v>
      </c>
      <c r="G24" s="60">
        <f t="shared" si="0"/>
        <v>3.8457243914914959E-3</v>
      </c>
      <c r="H24" s="33">
        <f t="shared" si="1"/>
        <v>332056.14</v>
      </c>
      <c r="I24" s="33">
        <f t="shared" si="2"/>
        <v>100751.43</v>
      </c>
      <c r="J24" s="33"/>
      <c r="K24" s="33">
        <v>3207219.1700000395</v>
      </c>
      <c r="L24" s="60">
        <f t="shared" si="3"/>
        <v>1.1820166171580727E-2</v>
      </c>
      <c r="M24" s="61">
        <f t="shared" si="4"/>
        <v>201186.83</v>
      </c>
      <c r="N24" s="61">
        <f t="shared" si="5"/>
        <v>25360.55</v>
      </c>
      <c r="O24" s="62"/>
      <c r="P24" s="62"/>
      <c r="Q24" s="62"/>
      <c r="V24" s="62"/>
      <c r="X24" s="55" t="str">
        <f>VLOOKUP(A24,'[5]DRG UPL SFY20 Combined'!A:A,1,FALSE)</f>
        <v>100699440A</v>
      </c>
      <c r="Y24" s="73"/>
      <c r="Z24" s="55" t="str">
        <f>VLOOKUP(A24,'[5]SHOPP UPL SFY2020 Combined OUT'!A:A,1,FALSE)</f>
        <v>100699440A</v>
      </c>
      <c r="AA24" s="55" t="str">
        <f>VLOOKUP(A24,'[5]Cost UPL SFY20 Combine'!B:B,1,FALSE)</f>
        <v>100699440A</v>
      </c>
    </row>
    <row r="25" spans="1:27">
      <c r="A25" s="90" t="s">
        <v>72</v>
      </c>
      <c r="B25" s="89" t="s">
        <v>73</v>
      </c>
      <c r="C25" s="54" t="s">
        <v>201</v>
      </c>
      <c r="D25" s="26">
        <v>1</v>
      </c>
      <c r="E25" s="58">
        <v>1</v>
      </c>
      <c r="F25" s="33">
        <v>12589925.232500002</v>
      </c>
      <c r="G25" s="60">
        <f t="shared" si="0"/>
        <v>3.5005699639639058E-2</v>
      </c>
      <c r="H25" s="33">
        <f t="shared" si="1"/>
        <v>3022540.42</v>
      </c>
      <c r="I25" s="33">
        <f t="shared" si="2"/>
        <v>917089.73</v>
      </c>
      <c r="J25" s="33"/>
      <c r="K25" s="33">
        <v>12817024.7200011</v>
      </c>
      <c r="L25" s="60">
        <f t="shared" si="3"/>
        <v>4.7236984435856021E-2</v>
      </c>
      <c r="M25" s="61">
        <f t="shared" si="4"/>
        <v>804003.87</v>
      </c>
      <c r="N25" s="61">
        <f t="shared" si="5"/>
        <v>101348.48</v>
      </c>
      <c r="O25" s="62"/>
      <c r="P25" s="62"/>
      <c r="Q25" s="62"/>
      <c r="V25" s="62"/>
      <c r="X25" s="55" t="str">
        <f>VLOOKUP(A25,'[5]DRG UPL SFY20 Combined'!A:A,1,FALSE)</f>
        <v>100700200A</v>
      </c>
      <c r="Y25" s="73"/>
      <c r="Z25" s="55" t="str">
        <f>VLOOKUP(A25,'[5]SHOPP UPL SFY2020 Combined OUT'!A:A,1,FALSE)</f>
        <v>100700200A</v>
      </c>
      <c r="AA25" s="55" t="str">
        <f>VLOOKUP(A25,'[5]Cost UPL SFY20 Combine'!B:B,1,FALSE)</f>
        <v>100700200A</v>
      </c>
    </row>
    <row r="26" spans="1:27">
      <c r="A26" s="90" t="s">
        <v>74</v>
      </c>
      <c r="B26" s="89" t="s">
        <v>75</v>
      </c>
      <c r="C26" s="54" t="s">
        <v>201</v>
      </c>
      <c r="D26" s="26">
        <v>1</v>
      </c>
      <c r="E26" s="58">
        <v>1</v>
      </c>
      <c r="F26" s="33">
        <v>2882568.8607499995</v>
      </c>
      <c r="G26" s="60">
        <f t="shared" si="0"/>
        <v>8.0148482112910764E-3</v>
      </c>
      <c r="H26" s="33">
        <f t="shared" si="1"/>
        <v>692035.95</v>
      </c>
      <c r="I26" s="33">
        <f t="shared" si="2"/>
        <v>209975.38</v>
      </c>
      <c r="J26" s="33"/>
      <c r="K26" s="33">
        <v>4890076.9435796319</v>
      </c>
      <c r="L26" s="60">
        <f t="shared" si="3"/>
        <v>1.8022317466045244E-2</v>
      </c>
      <c r="M26" s="61">
        <f t="shared" si="4"/>
        <v>306751.44</v>
      </c>
      <c r="N26" s="61">
        <f t="shared" si="5"/>
        <v>38667.47</v>
      </c>
      <c r="O26" s="62"/>
      <c r="P26" s="62"/>
      <c r="Q26" s="62"/>
      <c r="V26" s="62"/>
      <c r="X26" s="55" t="str">
        <f>VLOOKUP(A26,'[5]DRG UPL SFY20 Combined'!A:A,1,FALSE)</f>
        <v>100699490A</v>
      </c>
      <c r="Y26" s="73"/>
      <c r="Z26" s="55" t="str">
        <f>VLOOKUP(A26,'[5]SHOPP UPL SFY2020 Combined OUT'!A:A,1,FALSE)</f>
        <v>100699490A</v>
      </c>
      <c r="AA26" s="55" t="str">
        <f>VLOOKUP(A26,'[5]Cost UPL SFY20 Combine'!B:B,1,FALSE)</f>
        <v>100699490A</v>
      </c>
    </row>
    <row r="27" spans="1:27">
      <c r="A27" s="90" t="s">
        <v>76</v>
      </c>
      <c r="B27" s="89" t="s">
        <v>77</v>
      </c>
      <c r="C27" s="54" t="s">
        <v>201</v>
      </c>
      <c r="D27" s="26">
        <v>1</v>
      </c>
      <c r="E27" s="58">
        <v>1</v>
      </c>
      <c r="F27" s="33">
        <v>2513101.5428749998</v>
      </c>
      <c r="G27" s="60">
        <f t="shared" si="0"/>
        <v>6.9875615739718594E-3</v>
      </c>
      <c r="H27" s="33">
        <f t="shared" si="1"/>
        <v>603335.67000000004</v>
      </c>
      <c r="I27" s="33">
        <f t="shared" si="2"/>
        <v>183062.22</v>
      </c>
      <c r="J27" s="33"/>
      <c r="K27" s="33">
        <v>3637645.6900000195</v>
      </c>
      <c r="L27" s="60">
        <f t="shared" si="3"/>
        <v>1.3406497732156589E-2</v>
      </c>
      <c r="M27" s="61">
        <f t="shared" si="4"/>
        <v>228187.22</v>
      </c>
      <c r="N27" s="61">
        <f t="shared" si="5"/>
        <v>28764.080000000002</v>
      </c>
      <c r="O27" s="62"/>
      <c r="P27" s="62"/>
      <c r="Q27" s="62"/>
      <c r="V27" s="62"/>
      <c r="X27" s="55" t="str">
        <f>VLOOKUP(A27,'[5]DRG UPL SFY20 Combined'!A:A,1,FALSE)</f>
        <v>100699420A</v>
      </c>
      <c r="Y27" s="73"/>
      <c r="Z27" s="55" t="str">
        <f>VLOOKUP(A27,'[5]SHOPP UPL SFY2020 Combined OUT'!A:A,1,FALSE)</f>
        <v>100699420A</v>
      </c>
      <c r="AA27" s="55" t="str">
        <f>VLOOKUP(A27,'[5]Cost UPL SFY20 Combine'!B:B,1,FALSE)</f>
        <v>100699420A</v>
      </c>
    </row>
    <row r="28" spans="1:27">
      <c r="A28" s="39" t="s">
        <v>78</v>
      </c>
      <c r="B28" s="89" t="s">
        <v>79</v>
      </c>
      <c r="C28" s="54" t="s">
        <v>202</v>
      </c>
      <c r="D28" s="26">
        <v>1</v>
      </c>
      <c r="E28" s="58">
        <v>1</v>
      </c>
      <c r="F28" s="33">
        <v>256802.36</v>
      </c>
      <c r="G28" s="60">
        <f t="shared" si="0"/>
        <v>7.1402697910425881E-4</v>
      </c>
      <c r="H28" s="33">
        <f t="shared" si="1"/>
        <v>61652.11</v>
      </c>
      <c r="I28" s="33">
        <f t="shared" si="2"/>
        <v>18706.29</v>
      </c>
      <c r="J28" s="33"/>
      <c r="K28" s="33">
        <v>0</v>
      </c>
      <c r="L28" s="60">
        <f t="shared" si="3"/>
        <v>0</v>
      </c>
      <c r="M28" s="61">
        <f t="shared" si="4"/>
        <v>0</v>
      </c>
      <c r="N28" s="61">
        <f t="shared" si="5"/>
        <v>0</v>
      </c>
      <c r="O28" s="62"/>
      <c r="P28" s="62"/>
      <c r="Q28" s="62"/>
      <c r="V28" s="62"/>
      <c r="X28" s="73"/>
      <c r="Y28" s="55" t="str">
        <f>VLOOKUP(A28,'[5]SHOPP UPL SFY2020 Combined INP'!A:A,1,FALSE)</f>
        <v>100700380P</v>
      </c>
      <c r="Z28" s="73"/>
      <c r="AA28" s="55" t="str">
        <f>VLOOKUP(A28,'[5]Cost UPL SFY20 Combine'!B:B,1,FALSE)</f>
        <v>100700380P</v>
      </c>
    </row>
    <row r="29" spans="1:27">
      <c r="A29" s="90" t="s">
        <v>80</v>
      </c>
      <c r="B29" s="89" t="s">
        <v>81</v>
      </c>
      <c r="C29" s="54" t="s">
        <v>201</v>
      </c>
      <c r="D29" s="26">
        <v>1</v>
      </c>
      <c r="E29" s="58">
        <v>1</v>
      </c>
      <c r="F29" s="33">
        <v>322196.82912499999</v>
      </c>
      <c r="G29" s="60">
        <f t="shared" si="0"/>
        <v>8.9585324907876548E-4</v>
      </c>
      <c r="H29" s="33">
        <f t="shared" si="1"/>
        <v>77351.77</v>
      </c>
      <c r="I29" s="33">
        <f t="shared" si="2"/>
        <v>23469.83</v>
      </c>
      <c r="J29" s="33"/>
      <c r="K29" s="33">
        <v>2358929.7099999897</v>
      </c>
      <c r="L29" s="60">
        <f t="shared" si="3"/>
        <v>8.6938059675161737E-3</v>
      </c>
      <c r="M29" s="61">
        <f t="shared" si="4"/>
        <v>147974.17000000001</v>
      </c>
      <c r="N29" s="61">
        <f t="shared" si="5"/>
        <v>18652.84</v>
      </c>
      <c r="O29" s="62"/>
      <c r="P29" s="62"/>
      <c r="Q29" s="62"/>
      <c r="V29" s="62"/>
      <c r="X29" s="55" t="str">
        <f>VLOOKUP(A29,'[5]DRG UPL SFY20 Combined'!A:A,1,FALSE)</f>
        <v>200735850A</v>
      </c>
      <c r="Y29" s="73"/>
      <c r="Z29" s="55" t="str">
        <f>VLOOKUP(A29,'[5]SHOPP UPL SFY2020 Combined OUT'!A:A,1,FALSE)</f>
        <v>200735850A</v>
      </c>
      <c r="AA29" s="55" t="str">
        <f>VLOOKUP(A29,'[5]Cost UPL SFY20 Combine'!B:B,1,FALSE)</f>
        <v>200735850A</v>
      </c>
    </row>
    <row r="30" spans="1:27">
      <c r="A30" s="90" t="s">
        <v>82</v>
      </c>
      <c r="B30" s="89" t="s">
        <v>83</v>
      </c>
      <c r="C30" s="54" t="s">
        <v>201</v>
      </c>
      <c r="D30" s="26">
        <v>1</v>
      </c>
      <c r="E30" s="58">
        <v>1</v>
      </c>
      <c r="F30" s="33">
        <v>810490.92162499984</v>
      </c>
      <c r="G30" s="60">
        <f t="shared" si="0"/>
        <v>2.2535321885644869E-3</v>
      </c>
      <c r="H30" s="33">
        <f t="shared" si="1"/>
        <v>194579.52</v>
      </c>
      <c r="I30" s="33">
        <f t="shared" si="2"/>
        <v>59038.71</v>
      </c>
      <c r="J30" s="33"/>
      <c r="K30" s="33">
        <v>1459421.672657918</v>
      </c>
      <c r="L30" s="60">
        <f t="shared" si="3"/>
        <v>5.3786803367175777E-3</v>
      </c>
      <c r="M30" s="61">
        <f t="shared" si="4"/>
        <v>91548.6</v>
      </c>
      <c r="N30" s="61">
        <f t="shared" si="5"/>
        <v>11540.13</v>
      </c>
      <c r="O30" s="62"/>
      <c r="P30" s="62"/>
      <c r="Q30" s="62"/>
      <c r="V30" s="62"/>
      <c r="X30" s="55" t="str">
        <f>VLOOKUP(A30,'[5]DRG UPL SFY20 Combined'!A:A,1,FALSE)</f>
        <v>100700030A</v>
      </c>
      <c r="Y30" s="73"/>
      <c r="Z30" s="55" t="str">
        <f>VLOOKUP(A30,'[5]SHOPP UPL SFY2020 Combined OUT'!A:A,1,FALSE)</f>
        <v>100700030A</v>
      </c>
      <c r="AA30" s="55" t="str">
        <f>VLOOKUP(A30,'[5]Cost UPL SFY20 Combine'!B:B,1,FALSE)</f>
        <v>100700030A</v>
      </c>
    </row>
    <row r="31" spans="1:27">
      <c r="A31" s="90" t="s">
        <v>84</v>
      </c>
      <c r="B31" s="89" t="s">
        <v>85</v>
      </c>
      <c r="C31" s="54" t="s">
        <v>201</v>
      </c>
      <c r="D31" s="26">
        <v>1</v>
      </c>
      <c r="E31" s="58">
        <v>1</v>
      </c>
      <c r="F31" s="33">
        <v>13786772.863999996</v>
      </c>
      <c r="G31" s="60">
        <f t="shared" si="0"/>
        <v>3.8333478631888303E-2</v>
      </c>
      <c r="H31" s="33">
        <f t="shared" si="1"/>
        <v>3309874.96</v>
      </c>
      <c r="I31" s="33">
        <f t="shared" si="2"/>
        <v>1004271.87</v>
      </c>
      <c r="J31" s="33"/>
      <c r="K31" s="33">
        <v>12465295.014385642</v>
      </c>
      <c r="L31" s="60">
        <f t="shared" si="3"/>
        <v>4.5940689001248786E-2</v>
      </c>
      <c r="M31" s="61">
        <f t="shared" si="4"/>
        <v>781940.09</v>
      </c>
      <c r="N31" s="61">
        <f t="shared" si="5"/>
        <v>98567.24</v>
      </c>
      <c r="O31" s="62"/>
      <c r="P31" s="62"/>
      <c r="Q31" s="62"/>
      <c r="V31" s="62"/>
      <c r="X31" s="55" t="str">
        <f>VLOOKUP(A31,'[5]DRG UPL SFY20 Combined'!A:A,1,FALSE)</f>
        <v>100699390A</v>
      </c>
      <c r="Y31" s="73"/>
      <c r="Z31" s="55" t="str">
        <f>VLOOKUP(A31,'[5]SHOPP UPL SFY2020 Combined OUT'!A:A,1,FALSE)</f>
        <v>100699390A</v>
      </c>
      <c r="AA31" s="55" t="str">
        <f>VLOOKUP(A31,'[5]Cost UPL SFY20 Combine'!B:B,1,FALSE)</f>
        <v>100699390A</v>
      </c>
    </row>
    <row r="32" spans="1:27">
      <c r="A32" s="90" t="s">
        <v>86</v>
      </c>
      <c r="B32" s="89" t="s">
        <v>87</v>
      </c>
      <c r="C32" s="54" t="s">
        <v>201</v>
      </c>
      <c r="D32" s="26">
        <v>1</v>
      </c>
      <c r="E32" s="58">
        <v>1</v>
      </c>
      <c r="F32" s="33">
        <v>3710539.3286250001</v>
      </c>
      <c r="G32" s="60">
        <f t="shared" si="0"/>
        <v>1.0316981462575552E-2</v>
      </c>
      <c r="H32" s="33">
        <f t="shared" si="1"/>
        <v>890811.89</v>
      </c>
      <c r="I32" s="33">
        <f t="shared" si="2"/>
        <v>270287.34999999998</v>
      </c>
      <c r="J32" s="33"/>
      <c r="K32" s="33">
        <v>5558565.1200000392</v>
      </c>
      <c r="L32" s="60">
        <f t="shared" si="3"/>
        <v>2.0486022286388437E-2</v>
      </c>
      <c r="M32" s="61">
        <f t="shared" si="4"/>
        <v>348685.28</v>
      </c>
      <c r="N32" s="61">
        <f t="shared" si="5"/>
        <v>43953.42</v>
      </c>
      <c r="O32" s="62"/>
      <c r="P32" s="62"/>
      <c r="Q32" s="62"/>
      <c r="V32" s="62"/>
      <c r="X32" s="55" t="str">
        <f>VLOOKUP(A32,'[5]DRG UPL SFY20 Combined'!A:A,1,FALSE)</f>
        <v>200509290A</v>
      </c>
      <c r="Y32" s="73"/>
      <c r="Z32" s="55" t="str">
        <f>VLOOKUP(A32,'[5]SHOPP UPL SFY2020 Combined OUT'!A:A,1,FALSE)</f>
        <v>200509290A</v>
      </c>
      <c r="AA32" s="55" t="str">
        <f>VLOOKUP(A32,'[5]Cost UPL SFY20 Combine'!B:B,1,FALSE)</f>
        <v>200509290A</v>
      </c>
    </row>
    <row r="33" spans="1:27">
      <c r="A33" s="90" t="s">
        <v>88</v>
      </c>
      <c r="B33" s="89" t="s">
        <v>89</v>
      </c>
      <c r="C33" s="54" t="s">
        <v>201</v>
      </c>
      <c r="D33" s="26">
        <v>1</v>
      </c>
      <c r="E33" s="58">
        <v>1</v>
      </c>
      <c r="F33" s="33">
        <v>5177788.8946250007</v>
      </c>
      <c r="G33" s="60">
        <f t="shared" si="0"/>
        <v>1.4396600416244885E-2</v>
      </c>
      <c r="H33" s="33">
        <f t="shared" si="1"/>
        <v>1243063.48</v>
      </c>
      <c r="I33" s="33">
        <f t="shared" si="2"/>
        <v>377166.42</v>
      </c>
      <c r="J33" s="33"/>
      <c r="K33" s="33">
        <v>7827258.6499999473</v>
      </c>
      <c r="L33" s="60">
        <f t="shared" si="3"/>
        <v>2.8847263940163112E-2</v>
      </c>
      <c r="M33" s="61">
        <f t="shared" si="4"/>
        <v>490999</v>
      </c>
      <c r="N33" s="61">
        <f t="shared" si="5"/>
        <v>61892.74</v>
      </c>
      <c r="O33" s="62"/>
      <c r="P33" s="62"/>
      <c r="Q33" s="62"/>
      <c r="V33" s="62"/>
      <c r="X33" s="55" t="str">
        <f>VLOOKUP(A33,'[5]DRG UPL SFY20 Combined'!A:A,1,FALSE)</f>
        <v>100262320C</v>
      </c>
      <c r="Y33" s="73"/>
      <c r="Z33" s="55" t="str">
        <f>VLOOKUP(A33,'[5]SHOPP UPL SFY2020 Combined OUT'!A:A,1,FALSE)</f>
        <v>100262320C</v>
      </c>
      <c r="AA33" s="55" t="str">
        <f>VLOOKUP(A33,'[5]Cost UPL SFY20 Combine'!B:B,1,FALSE)</f>
        <v>100262320C</v>
      </c>
    </row>
    <row r="34" spans="1:27">
      <c r="A34" s="90" t="s">
        <v>90</v>
      </c>
      <c r="B34" s="89" t="s">
        <v>91</v>
      </c>
      <c r="C34" s="54" t="s">
        <v>202</v>
      </c>
      <c r="D34" s="26">
        <v>1</v>
      </c>
      <c r="E34" s="58">
        <v>1</v>
      </c>
      <c r="F34" s="33">
        <v>0</v>
      </c>
      <c r="G34" s="60">
        <f t="shared" si="0"/>
        <v>0</v>
      </c>
      <c r="H34" s="33">
        <f t="shared" si="1"/>
        <v>0</v>
      </c>
      <c r="I34" s="33">
        <f t="shared" si="2"/>
        <v>0</v>
      </c>
      <c r="J34" s="33"/>
      <c r="K34" s="33">
        <v>0</v>
      </c>
      <c r="L34" s="60">
        <f t="shared" si="3"/>
        <v>0</v>
      </c>
      <c r="M34" s="61">
        <f t="shared" si="4"/>
        <v>0</v>
      </c>
      <c r="N34" s="61">
        <f t="shared" si="5"/>
        <v>0</v>
      </c>
      <c r="O34" s="62"/>
      <c r="P34" s="62"/>
      <c r="Q34" s="62"/>
      <c r="V34" s="62"/>
      <c r="X34" s="73"/>
      <c r="Y34" s="55" t="str">
        <f>VLOOKUP(A34,'[5]SHOPP UPL SFY2020 Combined INP'!A:A,1,FALSE)</f>
        <v>200479750A</v>
      </c>
      <c r="Z34" s="73"/>
      <c r="AA34" s="73"/>
    </row>
    <row r="35" spans="1:27">
      <c r="A35" s="90" t="s">
        <v>92</v>
      </c>
      <c r="B35" s="89" t="s">
        <v>93</v>
      </c>
      <c r="C35" s="54" t="s">
        <v>201</v>
      </c>
      <c r="D35" s="26">
        <v>1</v>
      </c>
      <c r="E35" s="58">
        <v>1</v>
      </c>
      <c r="F35" s="33">
        <v>6619813.1606250005</v>
      </c>
      <c r="G35" s="60">
        <f t="shared" si="0"/>
        <v>1.8406081600323629E-2</v>
      </c>
      <c r="H35" s="33">
        <f t="shared" si="1"/>
        <v>1589259.07</v>
      </c>
      <c r="I35" s="33">
        <f t="shared" si="2"/>
        <v>482208</v>
      </c>
      <c r="J35" s="33"/>
      <c r="K35" s="33">
        <v>5551852.9699999765</v>
      </c>
      <c r="L35" s="60">
        <f t="shared" si="3"/>
        <v>2.0461284741442508E-2</v>
      </c>
      <c r="M35" s="61">
        <f t="shared" si="4"/>
        <v>348264.23</v>
      </c>
      <c r="N35" s="61">
        <f t="shared" si="5"/>
        <v>43900.35</v>
      </c>
      <c r="O35" s="62"/>
      <c r="P35" s="62"/>
      <c r="Q35" s="62"/>
      <c r="V35" s="62"/>
      <c r="X35" s="55" t="str">
        <f>VLOOKUP(A35,'[5]DRG UPL SFY20 Combined'!A:A,1,FALSE)</f>
        <v>100700490A</v>
      </c>
      <c r="Y35" s="73"/>
      <c r="Z35" s="55" t="str">
        <f>VLOOKUP(A35,'[5]SHOPP UPL SFY2020 Combined OUT'!A:A,1,FALSE)</f>
        <v>100700490A</v>
      </c>
      <c r="AA35" s="55" t="str">
        <f>VLOOKUP(A35,'[5]Cost UPL SFY20 Combine'!B:B,1,FALSE)</f>
        <v>100700490A</v>
      </c>
    </row>
    <row r="36" spans="1:27">
      <c r="A36" s="90" t="s">
        <v>94</v>
      </c>
      <c r="B36" s="89" t="s">
        <v>95</v>
      </c>
      <c r="C36" s="54" t="s">
        <v>202</v>
      </c>
      <c r="D36" s="26">
        <v>1</v>
      </c>
      <c r="E36" s="58">
        <v>1</v>
      </c>
      <c r="F36" s="33">
        <v>136360.4</v>
      </c>
      <c r="G36" s="60">
        <f t="shared" si="0"/>
        <v>3.7914372937012091E-4</v>
      </c>
      <c r="H36" s="33">
        <f t="shared" si="1"/>
        <v>32736.880000000001</v>
      </c>
      <c r="I36" s="33">
        <f t="shared" si="2"/>
        <v>9932.92</v>
      </c>
      <c r="J36" s="33"/>
      <c r="K36" s="33">
        <v>0</v>
      </c>
      <c r="L36" s="60">
        <f t="shared" si="3"/>
        <v>0</v>
      </c>
      <c r="M36" s="61">
        <f t="shared" si="4"/>
        <v>0</v>
      </c>
      <c r="N36" s="61">
        <f t="shared" si="5"/>
        <v>0</v>
      </c>
      <c r="O36" s="62"/>
      <c r="P36" s="62"/>
      <c r="Q36" s="62"/>
      <c r="V36" s="62"/>
      <c r="X36" s="73"/>
      <c r="Y36" s="55" t="str">
        <f>VLOOKUP(A36,'[5]SHOPP UPL SFY2020 Combined INP'!A:A,1,FALSE)</f>
        <v>200718040B</v>
      </c>
      <c r="Z36" s="73"/>
      <c r="AA36" s="55" t="str">
        <f>VLOOKUP(A36,'[5]Cost UPL SFY20 Combine'!B:B,1,FALSE)</f>
        <v>200718040B</v>
      </c>
    </row>
    <row r="37" spans="1:27">
      <c r="A37" s="90" t="s">
        <v>96</v>
      </c>
      <c r="B37" s="89" t="s">
        <v>97</v>
      </c>
      <c r="C37" s="54" t="s">
        <v>201</v>
      </c>
      <c r="D37" s="26">
        <v>1</v>
      </c>
      <c r="E37" s="58">
        <v>1</v>
      </c>
      <c r="F37" s="33">
        <v>8155187.7951249992</v>
      </c>
      <c r="G37" s="60">
        <f t="shared" ref="G37:G68" si="6">IF($E37=1,F37/$F$59,0)</f>
        <v>2.2675119128114804E-2</v>
      </c>
      <c r="H37" s="33">
        <f t="shared" ref="H37:H68" si="7">IF($E37=1,ROUND(G37*($H$62+$H$63),2),0)</f>
        <v>1957865.86</v>
      </c>
      <c r="I37" s="33">
        <f t="shared" ref="I37:I57" si="8">IF($E37=1,ROUND(G37*($I$62+$I$63),2),0)</f>
        <v>594049.51</v>
      </c>
      <c r="J37" s="33"/>
      <c r="K37" s="33">
        <v>7171770.3400000799</v>
      </c>
      <c r="L37" s="60">
        <f t="shared" ref="L37:L68" si="9">IF($E37=1,K37/$K$59,0)</f>
        <v>2.6431469965058206E-2</v>
      </c>
      <c r="M37" s="61">
        <f t="shared" ref="M37:M68" si="10">IF($E37=1,ROUND(L37*($M$62+$M$63),2),0)</f>
        <v>449880.63</v>
      </c>
      <c r="N37" s="61">
        <f t="shared" ref="N37:N57" si="11">IF($E37=1,ROUND(L37*($N$62+$N$63),2),0)</f>
        <v>56709.57</v>
      </c>
      <c r="O37" s="62"/>
      <c r="P37" s="62"/>
      <c r="Q37" s="62"/>
      <c r="V37" s="62"/>
      <c r="X37" s="55" t="str">
        <f>VLOOKUP(A37,'[5]DRG UPL SFY20 Combined'!A:A,1,FALSE)</f>
        <v>200242900A</v>
      </c>
      <c r="Y37" s="73"/>
      <c r="Z37" s="55" t="str">
        <f>VLOOKUP(A37,'[5]SHOPP UPL SFY2020 Combined OUT'!A:A,1,FALSE)</f>
        <v>200242900A</v>
      </c>
      <c r="AA37" s="55" t="str">
        <f>VLOOKUP(A37,'[5]Cost UPL SFY20 Combine'!B:B,1,FALSE)</f>
        <v>200242900A</v>
      </c>
    </row>
    <row r="38" spans="1:27">
      <c r="A38" s="95" t="s">
        <v>98</v>
      </c>
      <c r="B38" s="95" t="s">
        <v>99</v>
      </c>
      <c r="C38" s="54" t="s">
        <v>202</v>
      </c>
      <c r="D38" s="26">
        <v>1</v>
      </c>
      <c r="E38" s="58">
        <v>1</v>
      </c>
      <c r="F38" s="33">
        <v>15877.06</v>
      </c>
      <c r="G38" s="60">
        <f t="shared" si="6"/>
        <v>4.414542447685085E-5</v>
      </c>
      <c r="H38" s="33">
        <f t="shared" si="7"/>
        <v>3811.7</v>
      </c>
      <c r="I38" s="33">
        <f t="shared" si="8"/>
        <v>1156.53</v>
      </c>
      <c r="J38" s="33"/>
      <c r="K38" s="33">
        <v>0</v>
      </c>
      <c r="L38" s="60">
        <f t="shared" si="9"/>
        <v>0</v>
      </c>
      <c r="M38" s="61">
        <f t="shared" si="10"/>
        <v>0</v>
      </c>
      <c r="N38" s="61">
        <f t="shared" si="11"/>
        <v>0</v>
      </c>
      <c r="X38" s="73"/>
      <c r="Y38" s="55" t="str">
        <f>VLOOKUP(A38,'[5]SHOPP UPL SFY2020 Combined INP'!A:A,1,FALSE)</f>
        <v>200707260A</v>
      </c>
      <c r="Z38" s="73"/>
      <c r="AA38" s="55" t="str">
        <f>VLOOKUP(A38,'[5]Cost UPL SFY20 Combine'!B:B,1,FALSE)</f>
        <v>200707260A</v>
      </c>
    </row>
    <row r="39" spans="1:27">
      <c r="A39" s="90" t="s">
        <v>100</v>
      </c>
      <c r="B39" s="89" t="s">
        <v>101</v>
      </c>
      <c r="C39" s="54" t="s">
        <v>202</v>
      </c>
      <c r="D39" s="26">
        <v>1</v>
      </c>
      <c r="E39" s="58">
        <v>1</v>
      </c>
      <c r="F39" s="33">
        <v>5950319.0899999999</v>
      </c>
      <c r="G39" s="60">
        <f t="shared" si="6"/>
        <v>1.6544584576789333E-2</v>
      </c>
      <c r="H39" s="33">
        <f t="shared" si="7"/>
        <v>1428529.53</v>
      </c>
      <c r="I39" s="33">
        <f t="shared" si="8"/>
        <v>433439.95</v>
      </c>
      <c r="J39" s="33"/>
      <c r="K39" s="33">
        <v>0</v>
      </c>
      <c r="L39" s="60">
        <f t="shared" si="9"/>
        <v>0</v>
      </c>
      <c r="M39" s="61">
        <f t="shared" si="10"/>
        <v>0</v>
      </c>
      <c r="N39" s="61">
        <f t="shared" si="11"/>
        <v>0</v>
      </c>
      <c r="O39" s="62"/>
      <c r="P39" s="62"/>
      <c r="Q39" s="62"/>
      <c r="V39" s="62"/>
      <c r="X39" s="73"/>
      <c r="Y39" s="55" t="str">
        <f>VLOOKUP(A39,'[5]SHOPP UPL SFY2020 Combined INP'!A:A,1,FALSE)</f>
        <v>100738360L</v>
      </c>
      <c r="Z39" s="73"/>
      <c r="AA39" s="55" t="str">
        <f>VLOOKUP(A39,'[5]Cost UPL SFY20 Combine'!B:B,1,FALSE)</f>
        <v>100738360L</v>
      </c>
    </row>
    <row r="40" spans="1:27">
      <c r="A40" s="96" t="s">
        <v>102</v>
      </c>
      <c r="B40" s="89" t="s">
        <v>103</v>
      </c>
      <c r="C40" s="54" t="s">
        <v>202</v>
      </c>
      <c r="D40" s="26">
        <v>1</v>
      </c>
      <c r="E40" s="58">
        <v>1</v>
      </c>
      <c r="F40" s="33">
        <v>521175.03999999998</v>
      </c>
      <c r="G40" s="60">
        <f t="shared" si="6"/>
        <v>1.4491028797233064E-3</v>
      </c>
      <c r="H40" s="33">
        <f t="shared" si="7"/>
        <v>125121.68</v>
      </c>
      <c r="I40" s="33">
        <f t="shared" si="8"/>
        <v>37964.03</v>
      </c>
      <c r="J40" s="33"/>
      <c r="K40" s="33">
        <v>0</v>
      </c>
      <c r="L40" s="60">
        <f t="shared" si="9"/>
        <v>0</v>
      </c>
      <c r="M40" s="61">
        <f t="shared" si="10"/>
        <v>0</v>
      </c>
      <c r="N40" s="61">
        <f t="shared" si="11"/>
        <v>0</v>
      </c>
      <c r="O40" s="62"/>
      <c r="P40" s="62"/>
      <c r="Q40" s="62"/>
      <c r="V40" s="62"/>
      <c r="X40" s="73"/>
      <c r="Y40" s="55" t="str">
        <f>VLOOKUP(A40,'[5]SHOPP UPL SFY2020 Combined INP'!A:A,1,FALSE)</f>
        <v>100701680L</v>
      </c>
      <c r="Z40" s="73"/>
      <c r="AA40" s="55" t="str">
        <f>VLOOKUP(A40,'[5]Cost UPL SFY20 Combine'!B:B,1,FALSE)</f>
        <v>100701680L</v>
      </c>
    </row>
    <row r="41" spans="1:27">
      <c r="A41" s="90" t="s">
        <v>104</v>
      </c>
      <c r="B41" s="89" t="s">
        <v>105</v>
      </c>
      <c r="C41" s="54" t="s">
        <v>201</v>
      </c>
      <c r="D41" s="26">
        <v>1</v>
      </c>
      <c r="E41" s="58">
        <v>1</v>
      </c>
      <c r="F41" s="33">
        <v>69849410.356624991</v>
      </c>
      <c r="G41" s="60">
        <f t="shared" si="6"/>
        <v>0.19421302619319647</v>
      </c>
      <c r="H41" s="33">
        <f t="shared" si="7"/>
        <v>16769175.550000001</v>
      </c>
      <c r="I41" s="33">
        <f t="shared" si="8"/>
        <v>5088050.5999999996</v>
      </c>
      <c r="J41" s="33"/>
      <c r="K41" s="33">
        <v>39085345.838518292</v>
      </c>
      <c r="L41" s="60">
        <f t="shared" si="9"/>
        <v>0.14404855365247202</v>
      </c>
      <c r="M41" s="61">
        <f t="shared" si="10"/>
        <v>2451799.08</v>
      </c>
      <c r="N41" s="61">
        <f t="shared" si="11"/>
        <v>309060.84000000003</v>
      </c>
      <c r="O41" s="62"/>
      <c r="P41" s="62"/>
      <c r="Q41" s="62"/>
      <c r="V41" s="62"/>
      <c r="X41" s="55" t="str">
        <f>VLOOKUP(A41,'[5]DRG UPL SFY20 Combined'!A:A,1,FALSE)</f>
        <v>100699570A</v>
      </c>
      <c r="Y41" s="73"/>
      <c r="Z41" s="55" t="str">
        <f>VLOOKUP(A41,'[5]SHOPP UPL SFY2020 Combined OUT'!A:A,1,FALSE)</f>
        <v>100699570A</v>
      </c>
      <c r="AA41" s="55" t="str">
        <f>VLOOKUP(A41,'[5]Cost UPL SFY20 Combine'!B:B,1,FALSE)</f>
        <v>100699570A</v>
      </c>
    </row>
    <row r="42" spans="1:27">
      <c r="A42" s="90" t="s">
        <v>106</v>
      </c>
      <c r="B42" s="89" t="s">
        <v>107</v>
      </c>
      <c r="C42" s="54" t="s">
        <v>201</v>
      </c>
      <c r="D42" s="26">
        <v>1</v>
      </c>
      <c r="E42" s="58">
        <v>1</v>
      </c>
      <c r="F42" s="33">
        <v>4260529.4266249994</v>
      </c>
      <c r="G42" s="60">
        <f t="shared" si="6"/>
        <v>1.1846203266503657E-2</v>
      </c>
      <c r="H42" s="33">
        <f t="shared" si="7"/>
        <v>1022851.38</v>
      </c>
      <c r="I42" s="33">
        <f t="shared" si="8"/>
        <v>310350.34999999998</v>
      </c>
      <c r="J42" s="33"/>
      <c r="K42" s="33">
        <v>5346777.5166372368</v>
      </c>
      <c r="L42" s="60">
        <f t="shared" si="9"/>
        <v>1.9705481720827672E-2</v>
      </c>
      <c r="M42" s="61">
        <f t="shared" si="10"/>
        <v>335399.98</v>
      </c>
      <c r="N42" s="61">
        <f t="shared" si="11"/>
        <v>42278.75</v>
      </c>
      <c r="O42" s="62"/>
      <c r="P42" s="62"/>
      <c r="Q42" s="62"/>
      <c r="V42" s="62"/>
      <c r="X42" s="55" t="str">
        <f>VLOOKUP(A42,'[5]DRG UPL SFY20 Combined'!A:A,1,FALSE)</f>
        <v>200031310A</v>
      </c>
      <c r="Y42" s="73"/>
      <c r="Z42" s="55" t="str">
        <f>VLOOKUP(A42,'[5]SHOPP UPL SFY2020 Combined OUT'!A:A,1,FALSE)</f>
        <v>200031310A</v>
      </c>
      <c r="AA42" s="55" t="str">
        <f>VLOOKUP(A42,'[5]Cost UPL SFY20 Combine'!B:B,1,FALSE)</f>
        <v>200031310A</v>
      </c>
    </row>
    <row r="43" spans="1:27">
      <c r="A43" s="90" t="s">
        <v>108</v>
      </c>
      <c r="B43" s="89" t="s">
        <v>109</v>
      </c>
      <c r="C43" s="54" t="s">
        <v>201</v>
      </c>
      <c r="D43" s="26">
        <v>1</v>
      </c>
      <c r="E43" s="58">
        <v>1</v>
      </c>
      <c r="F43" s="33">
        <v>432882.87312499998</v>
      </c>
      <c r="G43" s="60">
        <f t="shared" si="6"/>
        <v>1.2036106296040888E-3</v>
      </c>
      <c r="H43" s="33">
        <f t="shared" si="7"/>
        <v>103924.84</v>
      </c>
      <c r="I43" s="33">
        <f t="shared" si="8"/>
        <v>31532.55</v>
      </c>
      <c r="J43" s="33"/>
      <c r="K43" s="33">
        <v>1477284.1533486946</v>
      </c>
      <c r="L43" s="60">
        <f t="shared" si="9"/>
        <v>5.4445122860824939E-3</v>
      </c>
      <c r="M43" s="61">
        <f t="shared" si="10"/>
        <v>92669.1</v>
      </c>
      <c r="N43" s="61">
        <f t="shared" si="11"/>
        <v>11681.38</v>
      </c>
      <c r="O43" s="62"/>
      <c r="P43" s="62"/>
      <c r="Q43" s="62"/>
      <c r="V43" s="62"/>
      <c r="X43" s="55" t="str">
        <f>VLOOKUP(A43,'[5]DRG UPL SFY20 Combined'!A:A,1,FALSE)</f>
        <v>200702430B</v>
      </c>
      <c r="Y43" s="73"/>
      <c r="Z43" s="55" t="str">
        <f>VLOOKUP(A43,'[5]SHOPP UPL SFY2020 Combined OUT'!A:A,1,FALSE)</f>
        <v>200702430B</v>
      </c>
      <c r="AA43" s="55" t="str">
        <f>VLOOKUP(A43,'[5]Cost UPL SFY20 Combine'!B:B,1,FALSE)</f>
        <v>200702430B</v>
      </c>
    </row>
    <row r="44" spans="1:27">
      <c r="A44" s="90" t="s">
        <v>110</v>
      </c>
      <c r="B44" s="89" t="s">
        <v>111</v>
      </c>
      <c r="C44" s="54" t="s">
        <v>201</v>
      </c>
      <c r="D44" s="26">
        <v>1</v>
      </c>
      <c r="E44" s="58">
        <v>1</v>
      </c>
      <c r="F44" s="33">
        <v>9965569.3386250008</v>
      </c>
      <c r="G44" s="60">
        <f t="shared" si="6"/>
        <v>2.7708800534046632E-2</v>
      </c>
      <c r="H44" s="33">
        <f t="shared" si="7"/>
        <v>2392495.2400000002</v>
      </c>
      <c r="I44" s="33">
        <f t="shared" si="8"/>
        <v>725923.39</v>
      </c>
      <c r="J44" s="33"/>
      <c r="K44" s="33">
        <v>10328086.850736404</v>
      </c>
      <c r="L44" s="60">
        <f t="shared" si="9"/>
        <v>3.8064035022034579E-2</v>
      </c>
      <c r="M44" s="61">
        <f t="shared" si="10"/>
        <v>647874.37</v>
      </c>
      <c r="N44" s="61">
        <f t="shared" si="11"/>
        <v>81667.62</v>
      </c>
      <c r="O44" s="62"/>
      <c r="P44" s="62"/>
      <c r="Q44" s="62"/>
      <c r="V44" s="62"/>
      <c r="X44" s="55" t="str">
        <f>VLOOKUP(A44,'[5]DRG UPL SFY20 Combined'!A:A,1,FALSE)</f>
        <v>200700900A</v>
      </c>
      <c r="Y44" s="73"/>
      <c r="Z44" s="55" t="str">
        <f>VLOOKUP(A44,'[5]SHOPP UPL SFY2020 Combined OUT'!A:A,1,FALSE)</f>
        <v>200700900A</v>
      </c>
      <c r="AA44" s="55" t="str">
        <f>VLOOKUP(A44,'[5]Cost UPL SFY20 Combine'!B:B,1,FALSE)</f>
        <v>200700900A</v>
      </c>
    </row>
    <row r="45" spans="1:27">
      <c r="A45" s="88" t="s">
        <v>112</v>
      </c>
      <c r="B45" s="89" t="s">
        <v>113</v>
      </c>
      <c r="C45" s="54" t="s">
        <v>201</v>
      </c>
      <c r="D45" s="26">
        <v>1</v>
      </c>
      <c r="E45" s="58">
        <v>1</v>
      </c>
      <c r="F45" s="33">
        <v>245039.43237499997</v>
      </c>
      <c r="G45" s="60">
        <f t="shared" si="6"/>
        <v>6.813207077230269E-4</v>
      </c>
      <c r="H45" s="33">
        <f t="shared" si="7"/>
        <v>58828.12</v>
      </c>
      <c r="I45" s="33">
        <f t="shared" si="8"/>
        <v>17849.439999999999</v>
      </c>
      <c r="J45" s="33"/>
      <c r="K45" s="33">
        <v>2143368.08</v>
      </c>
      <c r="L45" s="60">
        <f t="shared" si="9"/>
        <v>7.8993562739466984E-3</v>
      </c>
      <c r="M45" s="61">
        <f t="shared" si="10"/>
        <v>134452.13</v>
      </c>
      <c r="N45" s="61">
        <f t="shared" si="11"/>
        <v>16948.32</v>
      </c>
      <c r="O45" s="62"/>
      <c r="P45" s="62"/>
      <c r="Q45" s="62"/>
      <c r="V45" s="62"/>
      <c r="X45" s="55" t="str">
        <f>VLOOKUP(A45,'[5]DRG UPL SFY20 Combined'!A:A,1,FALSE)</f>
        <v>200196450C</v>
      </c>
      <c r="Y45" s="73"/>
      <c r="Z45" s="55" t="str">
        <f>VLOOKUP(A45,'[5]SHOPP UPL SFY2020 Combined OUT'!A:A,1,FALSE)</f>
        <v>200196450C</v>
      </c>
      <c r="AA45" s="55" t="str">
        <f>VLOOKUP(A45,'[5]Cost UPL SFY20 Combine'!B:B,1,FALSE)</f>
        <v>200196450C</v>
      </c>
    </row>
    <row r="46" spans="1:27">
      <c r="A46" s="90" t="s">
        <v>114</v>
      </c>
      <c r="B46" s="89" t="s">
        <v>115</v>
      </c>
      <c r="C46" s="54" t="s">
        <v>201</v>
      </c>
      <c r="D46" s="26">
        <v>1</v>
      </c>
      <c r="E46" s="58">
        <v>1</v>
      </c>
      <c r="F46" s="33">
        <v>5480890.6601250004</v>
      </c>
      <c r="G46" s="60">
        <f t="shared" si="6"/>
        <v>1.5239360731925521E-2</v>
      </c>
      <c r="H46" s="33">
        <f t="shared" si="7"/>
        <v>1315830.97</v>
      </c>
      <c r="I46" s="33">
        <f t="shared" si="8"/>
        <v>399245.3</v>
      </c>
      <c r="J46" s="33"/>
      <c r="K46" s="33">
        <v>4045575.2700048774</v>
      </c>
      <c r="L46" s="60">
        <f t="shared" si="9"/>
        <v>1.4909917101516523E-2</v>
      </c>
      <c r="M46" s="61">
        <f t="shared" si="10"/>
        <v>253776.38</v>
      </c>
      <c r="N46" s="61">
        <f t="shared" si="11"/>
        <v>31989.71</v>
      </c>
      <c r="O46" s="62"/>
      <c r="P46" s="62"/>
      <c r="Q46" s="62"/>
      <c r="V46" s="62"/>
      <c r="X46" s="55" t="str">
        <f>VLOOKUP(A46,'[5]DRG UPL SFY20 Combined'!A:A,1,FALSE)</f>
        <v>100697950B</v>
      </c>
      <c r="Y46" s="73"/>
      <c r="Z46" s="55" t="str">
        <f>VLOOKUP(A46,'[5]SHOPP UPL SFY2020 Combined OUT'!A:A,1,FALSE)</f>
        <v>100697950B</v>
      </c>
      <c r="AA46" s="55" t="str">
        <f>VLOOKUP(A46,'[5]Cost UPL SFY20 Combine'!B:B,1,FALSE)</f>
        <v>100697950B</v>
      </c>
    </row>
    <row r="47" spans="1:27">
      <c r="A47" s="90" t="s">
        <v>116</v>
      </c>
      <c r="B47" s="89" t="s">
        <v>117</v>
      </c>
      <c r="C47" s="54" t="s">
        <v>201</v>
      </c>
      <c r="D47" s="26">
        <v>1</v>
      </c>
      <c r="E47" s="58">
        <v>1</v>
      </c>
      <c r="F47" s="33">
        <v>36860552.988499999</v>
      </c>
      <c r="G47" s="60">
        <f t="shared" si="6"/>
        <v>0.1024890476025653</v>
      </c>
      <c r="H47" s="33">
        <f t="shared" si="7"/>
        <v>8849338.6099999994</v>
      </c>
      <c r="I47" s="33">
        <f t="shared" si="8"/>
        <v>2685038.54</v>
      </c>
      <c r="J47" s="33"/>
      <c r="K47" s="33">
        <v>19526105.812417377</v>
      </c>
      <c r="L47" s="60">
        <f t="shared" si="9"/>
        <v>7.19632189610038E-2</v>
      </c>
      <c r="M47" s="61">
        <f t="shared" si="10"/>
        <v>1224860.3</v>
      </c>
      <c r="N47" s="61">
        <f t="shared" si="11"/>
        <v>154399.42000000001</v>
      </c>
      <c r="O47" s="62"/>
      <c r="P47" s="62"/>
      <c r="Q47" s="62"/>
      <c r="V47" s="62"/>
      <c r="X47" s="55" t="str">
        <f>VLOOKUP(A47,'[5]DRG UPL SFY20 Combined'!A:A,1,FALSE)</f>
        <v>100699540A</v>
      </c>
      <c r="Y47" s="73"/>
      <c r="Z47" s="55" t="str">
        <f>VLOOKUP(A47,'[5]SHOPP UPL SFY2020 Combined OUT'!A:A,1,FALSE)</f>
        <v>100699540A</v>
      </c>
      <c r="AA47" s="55" t="str">
        <f>VLOOKUP(A47,'[5]Cost UPL SFY20 Combine'!B:B,1,FALSE)</f>
        <v>100699540A</v>
      </c>
    </row>
    <row r="48" spans="1:27">
      <c r="A48" s="90" t="s">
        <v>118</v>
      </c>
      <c r="B48" s="89" t="s">
        <v>119</v>
      </c>
      <c r="C48" s="54" t="s">
        <v>201</v>
      </c>
      <c r="D48" s="26">
        <v>1</v>
      </c>
      <c r="E48" s="58">
        <v>1</v>
      </c>
      <c r="F48" s="33">
        <v>344321.19024999999</v>
      </c>
      <c r="G48" s="60">
        <f t="shared" si="6"/>
        <v>9.5736900282298904E-4</v>
      </c>
      <c r="H48" s="33">
        <f t="shared" si="7"/>
        <v>82663.3</v>
      </c>
      <c r="I48" s="33">
        <f t="shared" si="8"/>
        <v>25081.439999999999</v>
      </c>
      <c r="J48" s="33"/>
      <c r="K48" s="33">
        <v>3418985.3300000397</v>
      </c>
      <c r="L48" s="60">
        <f t="shared" si="9"/>
        <v>1.2600627707895853E-2</v>
      </c>
      <c r="M48" s="61">
        <f t="shared" si="10"/>
        <v>214470.79</v>
      </c>
      <c r="N48" s="61">
        <f t="shared" si="11"/>
        <v>27035.05</v>
      </c>
      <c r="O48" s="62"/>
      <c r="P48" s="62"/>
      <c r="Q48" s="62"/>
      <c r="V48" s="62"/>
      <c r="X48" s="55" t="str">
        <f>VLOOKUP(A48,'[5]DRG UPL SFY20 Combined'!A:A,1,FALSE)</f>
        <v>200310990A</v>
      </c>
      <c r="Y48" s="73"/>
      <c r="Z48" s="55" t="str">
        <f>VLOOKUP(A48,'[5]SHOPP UPL SFY2020 Combined OUT'!A:A,1,FALSE)</f>
        <v>200310990A</v>
      </c>
      <c r="AA48" s="55" t="str">
        <f>VLOOKUP(A48,'[5]Cost UPL SFY20 Combine'!B:B,1,FALSE)</f>
        <v>200310990A</v>
      </c>
    </row>
    <row r="49" spans="1:27">
      <c r="A49" s="90" t="s">
        <v>120</v>
      </c>
      <c r="B49" s="89" t="s">
        <v>121</v>
      </c>
      <c r="C49" s="54" t="s">
        <v>201</v>
      </c>
      <c r="D49" s="26">
        <v>1</v>
      </c>
      <c r="E49" s="58">
        <v>1</v>
      </c>
      <c r="F49" s="33">
        <v>26477014.892499998</v>
      </c>
      <c r="G49" s="60">
        <f t="shared" si="6"/>
        <v>7.3618104441837084E-2</v>
      </c>
      <c r="H49" s="33">
        <f t="shared" si="7"/>
        <v>6356499.0499999998</v>
      </c>
      <c r="I49" s="33">
        <f t="shared" si="8"/>
        <v>1928668.99</v>
      </c>
      <c r="J49" s="33"/>
      <c r="K49" s="33">
        <v>10020655.020800672</v>
      </c>
      <c r="L49" s="60">
        <f t="shared" si="9"/>
        <v>3.6930998854670487E-2</v>
      </c>
      <c r="M49" s="61">
        <f t="shared" si="10"/>
        <v>628589.37</v>
      </c>
      <c r="N49" s="61">
        <f t="shared" si="11"/>
        <v>79236.649999999994</v>
      </c>
      <c r="O49" s="62"/>
      <c r="P49" s="62"/>
      <c r="Q49" s="62"/>
      <c r="V49" s="62"/>
      <c r="X49" s="55" t="str">
        <f>VLOOKUP(A49,'[5]DRG UPL SFY20 Combined'!A:A,1,FALSE)</f>
        <v>100699400A</v>
      </c>
      <c r="Y49" s="73"/>
      <c r="Z49" s="55" t="str">
        <f>VLOOKUP(A49,'[5]SHOPP UPL SFY2020 Combined OUT'!A:A,1,FALSE)</f>
        <v>100699400A</v>
      </c>
      <c r="AA49" s="55" t="str">
        <f>VLOOKUP(A49,'[5]Cost UPL SFY20 Combine'!B:B,1,FALSE)</f>
        <v>100699400A</v>
      </c>
    </row>
    <row r="50" spans="1:27">
      <c r="A50" s="90" t="s">
        <v>122</v>
      </c>
      <c r="B50" s="89" t="s">
        <v>123</v>
      </c>
      <c r="C50" s="54" t="s">
        <v>201</v>
      </c>
      <c r="D50" s="26">
        <v>1</v>
      </c>
      <c r="E50" s="58">
        <v>1</v>
      </c>
      <c r="F50" s="33">
        <v>1014174.635</v>
      </c>
      <c r="G50" s="60">
        <f t="shared" si="6"/>
        <v>2.8198652493427799E-3</v>
      </c>
      <c r="H50" s="33">
        <f t="shared" si="7"/>
        <v>243479.11</v>
      </c>
      <c r="I50" s="33">
        <f t="shared" si="8"/>
        <v>73875.67</v>
      </c>
      <c r="J50" s="33"/>
      <c r="K50" s="33">
        <v>1868903.8744752049</v>
      </c>
      <c r="L50" s="60">
        <f t="shared" si="9"/>
        <v>6.8878218743646689E-3</v>
      </c>
      <c r="M50" s="61">
        <f t="shared" si="10"/>
        <v>117235.16</v>
      </c>
      <c r="N50" s="61">
        <f t="shared" si="11"/>
        <v>14778.04</v>
      </c>
      <c r="O50" s="62"/>
      <c r="P50" s="62"/>
      <c r="Q50" s="62"/>
      <c r="V50" s="62"/>
      <c r="X50" s="55" t="str">
        <f>VLOOKUP(A50,'[5]DRG UPL SFY20 Combined'!A:A,1,FALSE)</f>
        <v>200106410A</v>
      </c>
      <c r="Y50" s="73"/>
      <c r="Z50" s="55" t="str">
        <f>VLOOKUP(A50,'[5]SHOPP UPL SFY2020 Combined OUT'!A:A,1,FALSE)</f>
        <v>200106410A</v>
      </c>
      <c r="AA50" s="55" t="str">
        <f>VLOOKUP(A50,'[5]Cost UPL SFY20 Combine'!B:B,1,FALSE)</f>
        <v>200106410A</v>
      </c>
    </row>
    <row r="51" spans="1:27">
      <c r="A51" s="90" t="s">
        <v>124</v>
      </c>
      <c r="B51" s="89" t="s">
        <v>125</v>
      </c>
      <c r="C51" s="54" t="s">
        <v>202</v>
      </c>
      <c r="D51" s="26">
        <v>1</v>
      </c>
      <c r="E51" s="58">
        <v>1</v>
      </c>
      <c r="F51" s="33">
        <v>362152.41</v>
      </c>
      <c r="G51" s="60">
        <f t="shared" si="6"/>
        <v>1.0069478772999864E-3</v>
      </c>
      <c r="H51" s="33">
        <f t="shared" si="7"/>
        <v>86944.15</v>
      </c>
      <c r="I51" s="33">
        <f t="shared" si="8"/>
        <v>26380.32</v>
      </c>
      <c r="J51" s="33"/>
      <c r="K51" s="33">
        <v>0</v>
      </c>
      <c r="L51" s="60">
        <f t="shared" si="9"/>
        <v>0</v>
      </c>
      <c r="M51" s="61">
        <f t="shared" si="10"/>
        <v>0</v>
      </c>
      <c r="N51" s="61">
        <f t="shared" si="11"/>
        <v>0</v>
      </c>
      <c r="O51" s="62"/>
      <c r="P51" s="62"/>
      <c r="Q51" s="62"/>
      <c r="V51" s="62"/>
      <c r="X51" s="73"/>
      <c r="Y51" s="73"/>
      <c r="Z51" s="73"/>
      <c r="AA51" s="55" t="str">
        <f>VLOOKUP(A51,'[5]Cost UPL SFY20 Combine'!B:B,1,FALSE)</f>
        <v>200682470A</v>
      </c>
    </row>
    <row r="52" spans="1:27">
      <c r="A52" s="90" t="s">
        <v>126</v>
      </c>
      <c r="B52" s="89" t="s">
        <v>127</v>
      </c>
      <c r="C52" s="54" t="s">
        <v>201</v>
      </c>
      <c r="D52" s="26">
        <v>1</v>
      </c>
      <c r="E52" s="58">
        <v>1</v>
      </c>
      <c r="F52" s="33">
        <v>2132508.1459999997</v>
      </c>
      <c r="G52" s="60">
        <f t="shared" si="6"/>
        <v>5.9293393931566804E-3</v>
      </c>
      <c r="H52" s="33">
        <f t="shared" si="7"/>
        <v>511964.29</v>
      </c>
      <c r="I52" s="33">
        <f t="shared" si="8"/>
        <v>155338.6</v>
      </c>
      <c r="J52" s="33"/>
      <c r="K52" s="33">
        <v>2636209.454319498</v>
      </c>
      <c r="L52" s="60">
        <f t="shared" si="9"/>
        <v>9.7157170001413509E-3</v>
      </c>
      <c r="M52" s="61">
        <f t="shared" si="10"/>
        <v>165367.76</v>
      </c>
      <c r="N52" s="61">
        <f t="shared" si="11"/>
        <v>20845.39</v>
      </c>
      <c r="O52" s="62"/>
      <c r="P52" s="62"/>
      <c r="Q52" s="62"/>
      <c r="V52" s="62"/>
      <c r="X52" s="55" t="str">
        <f>VLOOKUP(A52,'[5]DRG UPL SFY20 Combined'!A:A,1,FALSE)</f>
        <v>100690020A</v>
      </c>
      <c r="Y52" s="73"/>
      <c r="Z52" s="55" t="str">
        <f>VLOOKUP(A52,'[5]SHOPP UPL SFY2020 Combined OUT'!A:A,1,FALSE)</f>
        <v>100690020A</v>
      </c>
      <c r="AA52" s="55" t="str">
        <f>VLOOKUP(A52,'[5]Cost UPL SFY20 Combine'!B:B,1,FALSE)</f>
        <v>100690020A</v>
      </c>
    </row>
    <row r="53" spans="1:27">
      <c r="A53" s="90" t="s">
        <v>128</v>
      </c>
      <c r="B53" s="89" t="s">
        <v>129</v>
      </c>
      <c r="C53" s="54" t="s">
        <v>201</v>
      </c>
      <c r="D53" s="26">
        <v>1</v>
      </c>
      <c r="E53" s="58">
        <v>1</v>
      </c>
      <c r="F53" s="33">
        <v>3442680.4373750002</v>
      </c>
      <c r="G53" s="60">
        <f t="shared" si="6"/>
        <v>9.5722123142489811E-3</v>
      </c>
      <c r="H53" s="33">
        <f t="shared" si="7"/>
        <v>826505.37</v>
      </c>
      <c r="I53" s="33">
        <f t="shared" si="8"/>
        <v>250775.66</v>
      </c>
      <c r="J53" s="33"/>
      <c r="K53" s="33">
        <v>6774194.6459383117</v>
      </c>
      <c r="L53" s="60">
        <f t="shared" si="9"/>
        <v>2.4966209712952773E-2</v>
      </c>
      <c r="M53" s="61">
        <f t="shared" si="10"/>
        <v>424940.96</v>
      </c>
      <c r="N53" s="61">
        <f t="shared" si="11"/>
        <v>53565.81</v>
      </c>
      <c r="O53" s="62"/>
      <c r="P53" s="62"/>
      <c r="Q53" s="62"/>
      <c r="V53" s="62"/>
      <c r="X53" s="55" t="str">
        <f>VLOOKUP(A53,'[5]DRG UPL SFY20 Combined'!A:A,1,FALSE)</f>
        <v>100740840B</v>
      </c>
      <c r="Y53" s="73"/>
      <c r="Z53" s="55" t="str">
        <f>VLOOKUP(A53,'[5]SHOPP UPL SFY2020 Combined OUT'!A:A,1,FALSE)</f>
        <v>100740840B</v>
      </c>
      <c r="AA53" s="55" t="str">
        <f>VLOOKUP(A53,'[5]Cost UPL SFY20 Combine'!B:B,1,FALSE)</f>
        <v>100740840B</v>
      </c>
    </row>
    <row r="54" spans="1:27">
      <c r="A54" s="90" t="s">
        <v>130</v>
      </c>
      <c r="B54" s="89" t="s">
        <v>131</v>
      </c>
      <c r="C54" s="54" t="s">
        <v>201</v>
      </c>
      <c r="D54" s="26">
        <v>1</v>
      </c>
      <c r="E54" s="58">
        <v>1</v>
      </c>
      <c r="F54" s="33">
        <v>598768.95162499999</v>
      </c>
      <c r="G54" s="60">
        <f t="shared" si="6"/>
        <v>1.6648491303203866E-3</v>
      </c>
      <c r="H54" s="33">
        <f t="shared" si="7"/>
        <v>143750.13</v>
      </c>
      <c r="I54" s="33">
        <f t="shared" si="8"/>
        <v>43616.21</v>
      </c>
      <c r="J54" s="33"/>
      <c r="K54" s="33">
        <v>7359772.0600000098</v>
      </c>
      <c r="L54" s="60">
        <f t="shared" si="9"/>
        <v>2.7124347954728661E-2</v>
      </c>
      <c r="M54" s="61">
        <f t="shared" si="10"/>
        <v>461673.86</v>
      </c>
      <c r="N54" s="61">
        <f t="shared" si="11"/>
        <v>58196.17</v>
      </c>
      <c r="O54" s="62"/>
      <c r="P54" s="62"/>
      <c r="Q54" s="62"/>
      <c r="V54" s="62"/>
      <c r="X54" s="55" t="str">
        <f>VLOOKUP(A54,'[5]DRG UPL SFY20 Combined'!A:A,1,FALSE)</f>
        <v>200006260A</v>
      </c>
      <c r="Y54" s="73"/>
      <c r="Z54" s="55" t="str">
        <f>VLOOKUP(A54,'[5]SHOPP UPL SFY2020 Combined OUT'!A:A,1,FALSE)</f>
        <v>200006260A</v>
      </c>
      <c r="AA54" s="55" t="str">
        <f>VLOOKUP(A54,'[5]Cost UPL SFY20 Combine'!B:B,1,FALSE)</f>
        <v>200006260A</v>
      </c>
    </row>
    <row r="55" spans="1:27">
      <c r="A55" s="90" t="s">
        <v>132</v>
      </c>
      <c r="B55" s="89" t="s">
        <v>133</v>
      </c>
      <c r="C55" s="54" t="s">
        <v>202</v>
      </c>
      <c r="D55" s="26">
        <v>1</v>
      </c>
      <c r="E55" s="58">
        <v>1</v>
      </c>
      <c r="F55" s="33">
        <v>2776214.54</v>
      </c>
      <c r="G55" s="60">
        <f t="shared" si="6"/>
        <v>7.7191349851361158E-3</v>
      </c>
      <c r="H55" s="33">
        <f t="shared" si="7"/>
        <v>666502.81999999995</v>
      </c>
      <c r="I55" s="33">
        <f t="shared" si="8"/>
        <v>202228.19</v>
      </c>
      <c r="J55" s="33"/>
      <c r="K55" s="33">
        <v>0</v>
      </c>
      <c r="L55" s="60">
        <f t="shared" si="9"/>
        <v>0</v>
      </c>
      <c r="M55" s="61">
        <f t="shared" si="10"/>
        <v>0</v>
      </c>
      <c r="N55" s="61">
        <f t="shared" si="11"/>
        <v>0</v>
      </c>
      <c r="O55" s="62"/>
      <c r="P55" s="62"/>
      <c r="Q55" s="62"/>
      <c r="V55" s="62"/>
      <c r="X55" s="73"/>
      <c r="Y55" s="55" t="str">
        <f>VLOOKUP(A55,'[5]SHOPP UPL SFY2020 Combined INP'!A:A,1,FALSE)</f>
        <v>200028650A</v>
      </c>
      <c r="Z55" s="73"/>
      <c r="AA55" s="55" t="str">
        <f>VLOOKUP(A55,'[5]Cost UPL SFY20 Combine'!B:B,1,FALSE)</f>
        <v>200028650A</v>
      </c>
    </row>
    <row r="56" spans="1:27">
      <c r="A56" s="90" t="s">
        <v>134</v>
      </c>
      <c r="B56" s="89" t="s">
        <v>135</v>
      </c>
      <c r="C56" s="54" t="s">
        <v>202</v>
      </c>
      <c r="D56" s="26">
        <v>1</v>
      </c>
      <c r="E56" s="58">
        <v>1</v>
      </c>
      <c r="F56" s="33">
        <v>5150863.3499999996</v>
      </c>
      <c r="G56" s="60">
        <f t="shared" si="6"/>
        <v>1.432173519581106E-2</v>
      </c>
      <c r="H56" s="33">
        <f t="shared" si="7"/>
        <v>1236599.3</v>
      </c>
      <c r="I56" s="33">
        <f t="shared" si="8"/>
        <v>375205.08</v>
      </c>
      <c r="J56" s="33"/>
      <c r="K56" s="33">
        <v>0</v>
      </c>
      <c r="L56" s="60">
        <f t="shared" si="9"/>
        <v>0</v>
      </c>
      <c r="M56" s="61">
        <f t="shared" si="10"/>
        <v>0</v>
      </c>
      <c r="N56" s="61">
        <f t="shared" si="11"/>
        <v>0</v>
      </c>
      <c r="O56" s="62"/>
      <c r="P56" s="62"/>
      <c r="Q56" s="62"/>
      <c r="V56" s="62"/>
      <c r="X56" s="73"/>
      <c r="Y56" s="55" t="str">
        <f>VLOOKUP(A56,'[5]SHOPP UPL SFY2020 Combined INP'!A:A,1,FALSE)</f>
        <v>200673510G</v>
      </c>
      <c r="Z56" s="73"/>
      <c r="AA56" s="55" t="str">
        <f>VLOOKUP(A56,'[5]Cost UPL SFY20 Combine'!B:B,1,FALSE)</f>
        <v>200673510G</v>
      </c>
    </row>
    <row r="57" spans="1:27">
      <c r="A57" s="90" t="s">
        <v>136</v>
      </c>
      <c r="B57" s="89" t="s">
        <v>137</v>
      </c>
      <c r="C57" s="54" t="s">
        <v>201</v>
      </c>
      <c r="D57" s="26">
        <v>1</v>
      </c>
      <c r="E57" s="58">
        <v>1</v>
      </c>
      <c r="F57" s="33">
        <v>803777.34087499988</v>
      </c>
      <c r="G57" s="60">
        <f t="shared" si="6"/>
        <v>2.2348653905572761E-3</v>
      </c>
      <c r="H57" s="33">
        <f t="shared" si="7"/>
        <v>192967.75</v>
      </c>
      <c r="I57" s="33">
        <f t="shared" si="8"/>
        <v>58549.67</v>
      </c>
      <c r="J57" s="33"/>
      <c r="K57" s="33">
        <v>1977921.3231470436</v>
      </c>
      <c r="L57" s="60">
        <f t="shared" si="9"/>
        <v>7.2896043190932248E-3</v>
      </c>
      <c r="M57" s="61">
        <f t="shared" si="10"/>
        <v>124073.76</v>
      </c>
      <c r="N57" s="61">
        <f t="shared" si="11"/>
        <v>15640.08</v>
      </c>
      <c r="O57" s="62"/>
      <c r="P57" s="62"/>
      <c r="Q57" s="62"/>
      <c r="V57" s="62"/>
      <c r="X57" s="55" t="str">
        <f>VLOOKUP(A57,'[5]DRG UPL SFY20 Combined'!A:A,1,FALSE)</f>
        <v>200019120A</v>
      </c>
      <c r="Y57" s="73"/>
      <c r="Z57" s="55" t="str">
        <f>VLOOKUP(A57,'[5]SHOPP UPL SFY2020 Combined OUT'!A:A,1,FALSE)</f>
        <v>200019120A</v>
      </c>
      <c r="AA57" s="55" t="str">
        <f>VLOOKUP(A57,'[5]Cost UPL SFY20 Combine'!B:B,1,FALSE)</f>
        <v>200019120A</v>
      </c>
    </row>
    <row r="58" spans="1:27">
      <c r="A58" s="53"/>
      <c r="C58" s="54"/>
      <c r="E58" s="58"/>
      <c r="F58" s="59"/>
      <c r="G58" s="76"/>
      <c r="H58" s="59"/>
      <c r="I58" s="59"/>
      <c r="J58" s="59"/>
      <c r="K58" s="59"/>
      <c r="L58" s="76"/>
      <c r="M58" s="61"/>
      <c r="N58" s="61"/>
      <c r="R58" s="77"/>
      <c r="S58" s="77"/>
    </row>
    <row r="59" spans="1:27">
      <c r="A59" s="53"/>
      <c r="E59" s="58"/>
      <c r="F59" s="59">
        <f>SUM(F5:F58)</f>
        <v>359653581.04837513</v>
      </c>
      <c r="G59" s="80">
        <f>SUM(G5:G58)</f>
        <v>0.99999999999999933</v>
      </c>
      <c r="H59" s="56">
        <f>SUM(H5:H58)</f>
        <v>86344236.930000022</v>
      </c>
      <c r="I59" s="56">
        <f>SUM(I5:I58)</f>
        <v>26198297.290000007</v>
      </c>
      <c r="J59" s="33"/>
      <c r="K59" s="59">
        <f>SUM(K5:K58)</f>
        <v>271334524.69654524</v>
      </c>
      <c r="L59" s="80">
        <f>SUM(L5:L58)</f>
        <v>0.99999999999999944</v>
      </c>
      <c r="M59" s="33">
        <f>SUM(M5:M58)</f>
        <v>17020643.520000003</v>
      </c>
      <c r="N59" s="33">
        <f>SUM(N5:N58)</f>
        <v>2145532.3600000003</v>
      </c>
    </row>
    <row r="60" spans="1:27">
      <c r="A60" s="53"/>
      <c r="E60" s="58"/>
      <c r="F60" s="59">
        <f>SUM(F5:F58)</f>
        <v>359653581.04837513</v>
      </c>
      <c r="G60" s="59"/>
      <c r="H60" s="59">
        <f>H62-H59</f>
        <v>1.376807689666748E-2</v>
      </c>
      <c r="I60" s="59"/>
      <c r="J60" s="59"/>
      <c r="K60" s="59">
        <f>SUM(K5:K58)</f>
        <v>271334524.69654524</v>
      </c>
      <c r="M60" s="61">
        <f>M62-M59</f>
        <v>5.9041008353233337E-3</v>
      </c>
      <c r="N60" s="61"/>
    </row>
    <row r="61" spans="1:27">
      <c r="A61" s="53"/>
      <c r="E61" s="58"/>
      <c r="F61" s="59"/>
      <c r="G61" s="59"/>
      <c r="H61" s="59"/>
      <c r="I61" s="59"/>
      <c r="J61" s="59"/>
      <c r="K61" s="33"/>
    </row>
    <row r="62" spans="1:27">
      <c r="A62" s="53"/>
      <c r="E62" s="58"/>
      <c r="F62" s="59"/>
      <c r="G62" s="81" t="s">
        <v>203</v>
      </c>
      <c r="H62" s="82">
        <f>H1*'[5]UPL Gap Summary'!D20</f>
        <v>86344236.943768099</v>
      </c>
      <c r="I62" s="82">
        <f>I1*'[5]UPL Gap Summary'!D20</f>
        <v>26198297.281603172</v>
      </c>
      <c r="J62" s="59"/>
      <c r="K62" s="57"/>
      <c r="L62" s="81" t="s">
        <v>204</v>
      </c>
      <c r="M62" s="83">
        <f>M1*'[5]UPL Gap Summary'!F20</f>
        <v>17020643.525904104</v>
      </c>
      <c r="N62" s="83">
        <f>N1*'[5]UPL Gap Summary'!F20</f>
        <v>2145532.3823052039</v>
      </c>
    </row>
    <row r="63" spans="1:27">
      <c r="A63" s="53"/>
      <c r="E63" s="58"/>
      <c r="F63" s="59"/>
      <c r="G63" s="81" t="s">
        <v>205</v>
      </c>
      <c r="H63" s="82">
        <v>-1.4999999999999999E-2</v>
      </c>
      <c r="I63" s="82"/>
      <c r="J63" s="59"/>
      <c r="K63" s="33"/>
      <c r="L63" s="81" t="s">
        <v>205</v>
      </c>
      <c r="M63" s="83">
        <v>7.0000000000000001E-3</v>
      </c>
      <c r="N63" s="83"/>
    </row>
    <row r="64" spans="1:27">
      <c r="A64" s="53"/>
      <c r="E64" s="58"/>
      <c r="F64" s="59"/>
      <c r="G64" s="59"/>
      <c r="H64" s="59"/>
      <c r="I64" s="59"/>
      <c r="J64" s="59"/>
      <c r="K64" s="33"/>
    </row>
    <row r="65" spans="1:27" s="67" customFormat="1">
      <c r="A65" s="63"/>
      <c r="B65" s="64" t="s">
        <v>206</v>
      </c>
      <c r="C65" s="65"/>
      <c r="D65" s="66"/>
      <c r="E65" s="68"/>
      <c r="F65" s="69"/>
      <c r="G65" s="70"/>
      <c r="H65" s="69"/>
      <c r="I65" s="69"/>
      <c r="J65" s="69"/>
      <c r="K65" s="69"/>
      <c r="L65" s="70"/>
      <c r="M65" s="71"/>
      <c r="N65" s="71"/>
      <c r="R65" s="72"/>
      <c r="S65" s="72"/>
    </row>
    <row r="66" spans="1:27">
      <c r="A66" s="90" t="s">
        <v>138</v>
      </c>
      <c r="B66" s="89" t="s">
        <v>139</v>
      </c>
      <c r="C66" s="54" t="s">
        <v>201</v>
      </c>
      <c r="D66" s="26">
        <v>2</v>
      </c>
      <c r="E66" s="58">
        <v>1</v>
      </c>
      <c r="F66" s="33">
        <v>110643.875375</v>
      </c>
      <c r="G66" s="60">
        <f t="shared" ref="G66:G80" si="12">IF($E66=1,F66/$F$82,0)</f>
        <v>2.9202337927859124E-3</v>
      </c>
      <c r="H66" s="33">
        <f t="shared" ref="H66:H80" si="13">IF($E66=1,ROUND(G66*($H$85),2),0)</f>
        <v>40379.43</v>
      </c>
      <c r="I66" s="33">
        <f t="shared" ref="I66:I80" si="14">IF($E66=1,ROUND(G66*($I$85),2),0)</f>
        <v>12251.8</v>
      </c>
      <c r="J66" s="33"/>
      <c r="K66" s="33">
        <v>637183.38082347729</v>
      </c>
      <c r="L66" s="60">
        <f t="shared" ref="L66:L80" si="15">IF($E66=1,K66/$K$82,0)</f>
        <v>1.1661164482254948E-2</v>
      </c>
      <c r="M66" s="61">
        <f t="shared" ref="M66:M80" si="16">IF($E66=1,ROUND(L66*$M$85,2),0)</f>
        <v>51613.93</v>
      </c>
      <c r="N66" s="61">
        <f t="shared" ref="N66:N80" si="17">IF($E66=1,ROUND(L66*$N$85,2),0)</f>
        <v>6506.18</v>
      </c>
      <c r="O66" s="62"/>
      <c r="P66" s="62"/>
      <c r="Q66" s="62"/>
      <c r="V66" s="62"/>
      <c r="X66" s="55" t="str">
        <f>VLOOKUP(A66,'[5]DRG UPL SFY20 Combined'!A:A,1,FALSE)</f>
        <v>200668710A</v>
      </c>
      <c r="Y66" s="73"/>
      <c r="Z66" s="55" t="str">
        <f>VLOOKUP(A66,'[5]SHOPP UPL SFY2020 Combined OUT'!A:A,1,FALSE)</f>
        <v>200668710A</v>
      </c>
      <c r="AA66" s="55" t="str">
        <f>VLOOKUP(A66,'[5]Cost UPL SFY20 Combine'!B:B,1,FALSE)</f>
        <v>200668710A</v>
      </c>
    </row>
    <row r="67" spans="1:27">
      <c r="A67" s="90" t="s">
        <v>140</v>
      </c>
      <c r="B67" s="89" t="s">
        <v>141</v>
      </c>
      <c r="C67" s="54" t="s">
        <v>201</v>
      </c>
      <c r="D67" s="26">
        <v>2</v>
      </c>
      <c r="E67" s="58">
        <v>1</v>
      </c>
      <c r="F67" s="33">
        <v>344848.94437499996</v>
      </c>
      <c r="G67" s="60">
        <f t="shared" si="12"/>
        <v>9.101629325232086E-3</v>
      </c>
      <c r="H67" s="33">
        <f t="shared" si="13"/>
        <v>125852.46</v>
      </c>
      <c r="I67" s="33">
        <f t="shared" si="14"/>
        <v>38185.760000000002</v>
      </c>
      <c r="J67" s="33"/>
      <c r="K67" s="33">
        <v>1006436.0092416304</v>
      </c>
      <c r="L67" s="60">
        <f t="shared" si="15"/>
        <v>1.8418898229052003E-2</v>
      </c>
      <c r="M67" s="61">
        <f t="shared" si="16"/>
        <v>81524.59</v>
      </c>
      <c r="N67" s="61">
        <f t="shared" si="17"/>
        <v>10276.56</v>
      </c>
      <c r="O67" s="62"/>
      <c r="P67" s="62"/>
      <c r="Q67" s="62"/>
      <c r="V67" s="62"/>
      <c r="X67" s="55" t="str">
        <f>VLOOKUP(A67,'[5]DRG UPL SFY20 Combined'!A:A,1,FALSE)</f>
        <v>100700720A</v>
      </c>
      <c r="Y67" s="73"/>
      <c r="Z67" s="55" t="str">
        <f>VLOOKUP(A67,'[5]SHOPP UPL SFY2020 Combined OUT'!A:A,1,FALSE)</f>
        <v>100700720A</v>
      </c>
      <c r="AA67" s="55" t="str">
        <f>VLOOKUP(A67,'[5]Cost UPL SFY20 Combine'!B:B,1,FALSE)</f>
        <v>100700720A</v>
      </c>
    </row>
    <row r="68" spans="1:27">
      <c r="A68" s="90" t="s">
        <v>142</v>
      </c>
      <c r="B68" s="88" t="s">
        <v>143</v>
      </c>
      <c r="C68" s="54" t="s">
        <v>201</v>
      </c>
      <c r="D68" s="26">
        <v>2</v>
      </c>
      <c r="E68" s="58">
        <v>1</v>
      </c>
      <c r="F68" s="33">
        <v>9657709.6842500009</v>
      </c>
      <c r="G68" s="60">
        <f t="shared" si="12"/>
        <v>0.25489680368909995</v>
      </c>
      <c r="H68" s="33">
        <f t="shared" si="13"/>
        <v>3524576.67</v>
      </c>
      <c r="I68" s="33">
        <f t="shared" si="14"/>
        <v>1069415.99</v>
      </c>
      <c r="J68" s="33"/>
      <c r="K68" s="33">
        <v>10725247.012996268</v>
      </c>
      <c r="L68" s="60">
        <f t="shared" si="15"/>
        <v>0.19628394791108278</v>
      </c>
      <c r="M68" s="61">
        <f t="shared" si="16"/>
        <v>868779.87</v>
      </c>
      <c r="N68" s="61">
        <f t="shared" si="17"/>
        <v>109513.8</v>
      </c>
      <c r="O68" s="62"/>
      <c r="P68" s="62"/>
      <c r="Q68" s="62"/>
      <c r="V68" s="62"/>
      <c r="X68" s="55" t="str">
        <f>VLOOKUP(A68,'[5]DRG UPL SFY20 Combined'!A:A,1,FALSE)</f>
        <v>100749570S</v>
      </c>
      <c r="Y68" s="73"/>
      <c r="Z68" s="55" t="str">
        <f>VLOOKUP(A68,'[5]SHOPP UPL SFY2020 Combined OUT'!A:A,1,FALSE)</f>
        <v>100749570S</v>
      </c>
      <c r="AA68" s="55" t="str">
        <f>VLOOKUP(A68,'[5]Cost UPL SFY20 Combine'!B:B,1,FALSE)</f>
        <v>100749570S</v>
      </c>
    </row>
    <row r="69" spans="1:27">
      <c r="A69" s="90" t="s">
        <v>144</v>
      </c>
      <c r="B69" s="89" t="s">
        <v>145</v>
      </c>
      <c r="C69" s="54" t="s">
        <v>201</v>
      </c>
      <c r="D69" s="26">
        <v>2</v>
      </c>
      <c r="E69" s="58">
        <v>1</v>
      </c>
      <c r="F69" s="33">
        <v>353593.95749999996</v>
      </c>
      <c r="G69" s="60">
        <f t="shared" si="12"/>
        <v>9.3324372462257089E-3</v>
      </c>
      <c r="H69" s="33">
        <f t="shared" si="13"/>
        <v>129043.95</v>
      </c>
      <c r="I69" s="33">
        <f t="shared" si="14"/>
        <v>39154.11</v>
      </c>
      <c r="J69" s="33"/>
      <c r="K69" s="33">
        <v>669111.78811101255</v>
      </c>
      <c r="L69" s="60">
        <f t="shared" si="15"/>
        <v>1.2245489843276131E-2</v>
      </c>
      <c r="M69" s="61">
        <f t="shared" si="16"/>
        <v>54200.23</v>
      </c>
      <c r="N69" s="61">
        <f t="shared" si="17"/>
        <v>6832.19</v>
      </c>
      <c r="O69" s="62"/>
      <c r="P69" s="62"/>
      <c r="Q69" s="62"/>
      <c r="V69" s="62"/>
      <c r="X69" s="55" t="str">
        <f>VLOOKUP(A69,'[5]DRG UPL SFY20 Combined'!A:A,1,FALSE)</f>
        <v>100700880A</v>
      </c>
      <c r="Y69" s="73"/>
      <c r="Z69" s="55" t="str">
        <f>VLOOKUP(A69,'[5]SHOPP UPL SFY2020 Combined OUT'!A:A,1,FALSE)</f>
        <v>100700880A</v>
      </c>
      <c r="AA69" s="55" t="str">
        <f>VLOOKUP(A69,'[5]Cost UPL SFY20 Combine'!B:B,1,FALSE)</f>
        <v>100700880A</v>
      </c>
    </row>
    <row r="70" spans="1:27">
      <c r="A70" s="90" t="s">
        <v>146</v>
      </c>
      <c r="B70" s="89" t="s">
        <v>147</v>
      </c>
      <c r="C70" s="54" t="s">
        <v>201</v>
      </c>
      <c r="D70" s="26">
        <v>2</v>
      </c>
      <c r="E70" s="58">
        <v>1</v>
      </c>
      <c r="F70" s="33">
        <v>405886.89937499998</v>
      </c>
      <c r="G70" s="60">
        <f t="shared" si="12"/>
        <v>1.0712609582651923E-2</v>
      </c>
      <c r="H70" s="33">
        <f t="shared" si="13"/>
        <v>148128.24</v>
      </c>
      <c r="I70" s="33">
        <f t="shared" si="14"/>
        <v>44944.6</v>
      </c>
      <c r="J70" s="33"/>
      <c r="K70" s="33">
        <v>2220336.7044711951</v>
      </c>
      <c r="L70" s="60">
        <f t="shared" si="15"/>
        <v>4.0634630933664345E-2</v>
      </c>
      <c r="M70" s="61">
        <f t="shared" si="16"/>
        <v>179854.49</v>
      </c>
      <c r="N70" s="61">
        <f t="shared" si="17"/>
        <v>22671.51</v>
      </c>
      <c r="O70" s="62"/>
      <c r="P70" s="62"/>
      <c r="Q70" s="62"/>
      <c r="V70" s="62"/>
      <c r="X70" s="55" t="str">
        <f>VLOOKUP(A70,'[5]DRG UPL SFY20 Combined'!A:A,1,FALSE)</f>
        <v>100700820A</v>
      </c>
      <c r="Y70" s="73"/>
      <c r="Z70" s="55" t="str">
        <f>VLOOKUP(A70,'[5]SHOPP UPL SFY2020 Combined OUT'!A:A,1,FALSE)</f>
        <v>100700820A</v>
      </c>
      <c r="AA70" s="55" t="str">
        <f>VLOOKUP(A70,'[5]Cost UPL SFY20 Combine'!B:B,1,FALSE)</f>
        <v>100700820A</v>
      </c>
    </row>
    <row r="71" spans="1:27">
      <c r="A71" s="90" t="s">
        <v>148</v>
      </c>
      <c r="B71" s="89" t="s">
        <v>149</v>
      </c>
      <c r="C71" s="54" t="s">
        <v>201</v>
      </c>
      <c r="D71" s="26">
        <v>2</v>
      </c>
      <c r="E71" s="58">
        <v>1</v>
      </c>
      <c r="F71" s="33">
        <v>1872946.585</v>
      </c>
      <c r="G71" s="60">
        <f t="shared" si="12"/>
        <v>4.9432848325880255E-2</v>
      </c>
      <c r="H71" s="33">
        <f t="shared" si="13"/>
        <v>683530.99</v>
      </c>
      <c r="I71" s="33">
        <f t="shared" si="14"/>
        <v>207394.83</v>
      </c>
      <c r="J71" s="33"/>
      <c r="K71" s="33">
        <v>2917486.1000000099</v>
      </c>
      <c r="L71" s="60">
        <f t="shared" si="15"/>
        <v>5.3393240173377564E-2</v>
      </c>
      <c r="M71" s="61">
        <f t="shared" si="16"/>
        <v>236325.86</v>
      </c>
      <c r="N71" s="61">
        <f t="shared" si="17"/>
        <v>29789.99</v>
      </c>
      <c r="O71" s="62"/>
      <c r="P71" s="62"/>
      <c r="Q71" s="62"/>
      <c r="V71" s="62"/>
      <c r="X71" s="55" t="str">
        <f>VLOOKUP(A71,'[5]DRG UPL SFY20 Combined'!A:A,1,FALSE)</f>
        <v>100699350A</v>
      </c>
      <c r="Y71" s="73"/>
      <c r="Z71" s="55" t="str">
        <f>VLOOKUP(A71,'[5]SHOPP UPL SFY2020 Combined OUT'!A:A,1,FALSE)</f>
        <v>100699350A</v>
      </c>
      <c r="AA71" s="55" t="str">
        <f>VLOOKUP(A71,'[5]Cost UPL SFY20 Combine'!B:B,1,FALSE)</f>
        <v>100699350A</v>
      </c>
    </row>
    <row r="72" spans="1:27">
      <c r="A72" s="90" t="s">
        <v>150</v>
      </c>
      <c r="B72" s="89" t="s">
        <v>151</v>
      </c>
      <c r="C72" s="54" t="s">
        <v>201</v>
      </c>
      <c r="D72" s="26">
        <v>2</v>
      </c>
      <c r="E72" s="58">
        <v>1</v>
      </c>
      <c r="F72" s="33">
        <v>4191936.3723749993</v>
      </c>
      <c r="G72" s="60">
        <f t="shared" si="12"/>
        <v>0.11063815516519604</v>
      </c>
      <c r="H72" s="33">
        <f t="shared" si="13"/>
        <v>1529845.23</v>
      </c>
      <c r="I72" s="33">
        <f t="shared" si="14"/>
        <v>464180.84</v>
      </c>
      <c r="J72" s="33"/>
      <c r="K72" s="33">
        <v>4686128.8529629521</v>
      </c>
      <c r="L72" s="60">
        <f t="shared" si="15"/>
        <v>8.57613694645004E-2</v>
      </c>
      <c r="M72" s="61">
        <f t="shared" si="16"/>
        <v>379591.67</v>
      </c>
      <c r="N72" s="61">
        <f t="shared" si="17"/>
        <v>47849.32</v>
      </c>
      <c r="O72" s="62"/>
      <c r="P72" s="62"/>
      <c r="Q72" s="62"/>
      <c r="V72" s="62"/>
      <c r="X72" s="55" t="str">
        <f>VLOOKUP(A72,'[5]DRG UPL SFY20 Combined'!A:A,1,FALSE)</f>
        <v>100710530D</v>
      </c>
      <c r="Y72" s="73"/>
      <c r="Z72" s="55" t="str">
        <f>VLOOKUP(A72,'[5]SHOPP UPL SFY2020 Combined OUT'!A:A,1,FALSE)</f>
        <v>100710530D</v>
      </c>
      <c r="AA72" s="55" t="str">
        <f>VLOOKUP(A72,'[5]Cost UPL SFY20 Combine'!B:B,1,FALSE)</f>
        <v>100710530D</v>
      </c>
    </row>
    <row r="73" spans="1:27">
      <c r="A73" s="90" t="s">
        <v>152</v>
      </c>
      <c r="B73" s="89" t="s">
        <v>153</v>
      </c>
      <c r="C73" s="54" t="s">
        <v>201</v>
      </c>
      <c r="D73" s="26">
        <v>2</v>
      </c>
      <c r="E73" s="58">
        <v>1</v>
      </c>
      <c r="F73" s="33">
        <v>12501045.64525</v>
      </c>
      <c r="G73" s="60">
        <f t="shared" si="12"/>
        <v>0.32994122643201224</v>
      </c>
      <c r="H73" s="33">
        <f t="shared" si="13"/>
        <v>4562250.8099999996</v>
      </c>
      <c r="I73" s="33">
        <f t="shared" si="14"/>
        <v>1384263.82</v>
      </c>
      <c r="J73" s="33"/>
      <c r="K73" s="33">
        <v>13588518.580000399</v>
      </c>
      <c r="L73" s="60">
        <f t="shared" si="15"/>
        <v>0.24868500183852196</v>
      </c>
      <c r="M73" s="61">
        <f t="shared" si="16"/>
        <v>1100714.18</v>
      </c>
      <c r="N73" s="61">
        <f t="shared" si="17"/>
        <v>138750.21</v>
      </c>
      <c r="O73" s="62"/>
      <c r="P73" s="62"/>
      <c r="Q73" s="62"/>
      <c r="V73" s="62"/>
      <c r="X73" s="55" t="str">
        <f>VLOOKUP(A73,'[5]DRG UPL SFY20 Combined'!A:A,1,FALSE)</f>
        <v>100700690A</v>
      </c>
      <c r="Y73" s="73"/>
      <c r="Z73" s="55" t="str">
        <f>VLOOKUP(A73,'[5]SHOPP UPL SFY2020 Combined OUT'!A:A,1,FALSE)</f>
        <v>100700690A</v>
      </c>
      <c r="AA73" s="55" t="str">
        <f>VLOOKUP(A73,'[5]Cost UPL SFY20 Combine'!B:B,1,FALSE)</f>
        <v>100700690A</v>
      </c>
    </row>
    <row r="74" spans="1:27">
      <c r="A74" s="90" t="s">
        <v>154</v>
      </c>
      <c r="B74" s="89" t="s">
        <v>155</v>
      </c>
      <c r="C74" s="54" t="s">
        <v>201</v>
      </c>
      <c r="D74" s="26">
        <v>2</v>
      </c>
      <c r="E74" s="58">
        <v>1</v>
      </c>
      <c r="F74" s="33">
        <v>3676924.2387499996</v>
      </c>
      <c r="G74" s="60">
        <f t="shared" si="12"/>
        <v>9.7045393422088136E-2</v>
      </c>
      <c r="H74" s="33">
        <f t="shared" si="13"/>
        <v>1341891.8</v>
      </c>
      <c r="I74" s="33">
        <f t="shared" si="14"/>
        <v>407152.6</v>
      </c>
      <c r="J74" s="33"/>
      <c r="K74" s="33">
        <v>5316359.7767826617</v>
      </c>
      <c r="L74" s="60">
        <f t="shared" si="15"/>
        <v>9.7295296251742075E-2</v>
      </c>
      <c r="M74" s="61">
        <f t="shared" si="16"/>
        <v>430642.42</v>
      </c>
      <c r="N74" s="61">
        <f t="shared" si="17"/>
        <v>54284.51</v>
      </c>
      <c r="O74" s="62"/>
      <c r="P74" s="62"/>
      <c r="Q74" s="62"/>
      <c r="V74" s="62"/>
      <c r="X74" s="55" t="str">
        <f>VLOOKUP(A74,'[5]DRG UPL SFY20 Combined'!A:A,1,FALSE)</f>
        <v>100700680A</v>
      </c>
      <c r="Y74" s="73"/>
      <c r="Z74" s="55" t="str">
        <f>VLOOKUP(A74,'[5]SHOPP UPL SFY2020 Combined OUT'!A:A,1,FALSE)</f>
        <v>100700680A</v>
      </c>
      <c r="AA74" s="55" t="str">
        <f>VLOOKUP(A74,'[5]Cost UPL SFY20 Combine'!B:B,1,FALSE)</f>
        <v>100700680A</v>
      </c>
    </row>
    <row r="75" spans="1:27">
      <c r="A75" s="90" t="s">
        <v>156</v>
      </c>
      <c r="B75" s="89" t="s">
        <v>157</v>
      </c>
      <c r="C75" s="54" t="s">
        <v>201</v>
      </c>
      <c r="D75" s="26">
        <v>2</v>
      </c>
      <c r="E75" s="58">
        <v>1</v>
      </c>
      <c r="F75" s="33">
        <v>44411.662125000003</v>
      </c>
      <c r="G75" s="60">
        <f t="shared" si="12"/>
        <v>1.1721610083852796E-3</v>
      </c>
      <c r="H75" s="33">
        <f t="shared" si="13"/>
        <v>16208.02</v>
      </c>
      <c r="I75" s="33">
        <f t="shared" si="14"/>
        <v>4917.79</v>
      </c>
      <c r="J75" s="33"/>
      <c r="K75" s="33">
        <v>230841.63391932243</v>
      </c>
      <c r="L75" s="60">
        <f t="shared" si="15"/>
        <v>4.2246586202653175E-3</v>
      </c>
      <c r="M75" s="61">
        <f t="shared" si="16"/>
        <v>18698.919999999998</v>
      </c>
      <c r="N75" s="61">
        <f t="shared" si="17"/>
        <v>2357.09</v>
      </c>
      <c r="O75" s="62"/>
      <c r="P75" s="62"/>
      <c r="Q75" s="62"/>
      <c r="V75" s="62"/>
      <c r="X75" s="55" t="str">
        <f>VLOOKUP(A75,'[5]DRG UPL SFY20 Combined'!A:A,1,FALSE)</f>
        <v>200417790W</v>
      </c>
      <c r="Y75" s="73"/>
      <c r="Z75" s="55" t="str">
        <f>VLOOKUP(A75,'[5]SHOPP UPL SFY2020 Combined OUT'!A:A,1,FALSE)</f>
        <v>200417790W</v>
      </c>
      <c r="AA75" s="55" t="str">
        <f>VLOOKUP(A75,'[5]Cost UPL SFY20 Combine'!B:B,1,FALSE)</f>
        <v>200417790W</v>
      </c>
    </row>
    <row r="76" spans="1:27">
      <c r="A76" s="90" t="s">
        <v>158</v>
      </c>
      <c r="B76" s="89" t="s">
        <v>159</v>
      </c>
      <c r="C76" s="54" t="s">
        <v>201</v>
      </c>
      <c r="D76" s="26">
        <v>2</v>
      </c>
      <c r="E76" s="58">
        <v>1</v>
      </c>
      <c r="F76" s="33">
        <v>81963.414000000004</v>
      </c>
      <c r="G76" s="60">
        <f t="shared" si="12"/>
        <v>2.1632677861623748E-3</v>
      </c>
      <c r="H76" s="33">
        <f t="shared" si="13"/>
        <v>29912.51</v>
      </c>
      <c r="I76" s="33">
        <f t="shared" si="14"/>
        <v>9075.9599999999991</v>
      </c>
      <c r="J76" s="33"/>
      <c r="K76" s="33">
        <v>905120.67999999889</v>
      </c>
      <c r="L76" s="60">
        <f t="shared" si="15"/>
        <v>1.6564715030906434E-2</v>
      </c>
      <c r="M76" s="61">
        <f t="shared" si="16"/>
        <v>73317.72</v>
      </c>
      <c r="N76" s="61">
        <f t="shared" si="17"/>
        <v>9242.0400000000009</v>
      </c>
      <c r="O76" s="62"/>
      <c r="P76" s="62"/>
      <c r="Q76" s="62"/>
      <c r="V76" s="62"/>
      <c r="X76" s="55" t="str">
        <f>VLOOKUP(A76,'[5]DRG UPL SFY20 Combined'!A:A,1,FALSE)</f>
        <v>100699900A</v>
      </c>
      <c r="Y76" s="73"/>
      <c r="Z76" s="55" t="str">
        <f>VLOOKUP(A76,'[5]SHOPP UPL SFY2020 Combined OUT'!A:A,1,FALSE)</f>
        <v>100699900A</v>
      </c>
      <c r="AA76" s="55" t="str">
        <f>VLOOKUP(A76,'[5]Cost UPL SFY20 Combine'!B:B,1,FALSE)</f>
        <v>100699900A</v>
      </c>
    </row>
    <row r="77" spans="1:27">
      <c r="A77" s="90" t="s">
        <v>160</v>
      </c>
      <c r="B77" s="89" t="s">
        <v>161</v>
      </c>
      <c r="C77" s="54" t="s">
        <v>201</v>
      </c>
      <c r="D77" s="26">
        <v>2</v>
      </c>
      <c r="E77" s="58">
        <v>1</v>
      </c>
      <c r="F77" s="33">
        <v>147414.35025000002</v>
      </c>
      <c r="G77" s="60">
        <f t="shared" si="12"/>
        <v>3.8907202561606628E-3</v>
      </c>
      <c r="H77" s="33">
        <f t="shared" si="13"/>
        <v>53798.8</v>
      </c>
      <c r="I77" s="33">
        <f t="shared" si="14"/>
        <v>16323.46</v>
      </c>
      <c r="J77" s="33"/>
      <c r="K77" s="33">
        <v>292275.44</v>
      </c>
      <c r="L77" s="60">
        <f t="shared" si="15"/>
        <v>5.3489655922266607E-3</v>
      </c>
      <c r="M77" s="61">
        <f t="shared" si="16"/>
        <v>23675.26</v>
      </c>
      <c r="N77" s="61">
        <f t="shared" si="17"/>
        <v>2984.38</v>
      </c>
      <c r="O77" s="62"/>
      <c r="P77" s="62"/>
      <c r="Q77" s="62"/>
      <c r="V77" s="62"/>
      <c r="X77" s="55" t="str">
        <f>VLOOKUP(A77,'[5]DRG UPL SFY20 Combined'!A:A,1,FALSE)</f>
        <v>100700770A</v>
      </c>
      <c r="Y77" s="73"/>
      <c r="Z77" s="55" t="str">
        <f>VLOOKUP(A77,'[5]SHOPP UPL SFY2020 Combined OUT'!A:A,1,FALSE)</f>
        <v>100700770A</v>
      </c>
      <c r="AA77" s="55" t="str">
        <f>VLOOKUP(A77,'[5]Cost UPL SFY20 Combine'!B:B,1,FALSE)</f>
        <v>100700770A</v>
      </c>
    </row>
    <row r="78" spans="1:27" ht="12" customHeight="1">
      <c r="A78" s="90" t="s">
        <v>162</v>
      </c>
      <c r="B78" s="89" t="s">
        <v>163</v>
      </c>
      <c r="C78" s="54" t="s">
        <v>201</v>
      </c>
      <c r="D78" s="26">
        <v>2</v>
      </c>
      <c r="E78" s="58">
        <v>1</v>
      </c>
      <c r="F78" s="33">
        <v>204990.62849999999</v>
      </c>
      <c r="G78" s="60">
        <f t="shared" si="12"/>
        <v>5.4103361665636422E-3</v>
      </c>
      <c r="H78" s="33">
        <f t="shared" si="13"/>
        <v>74811.23</v>
      </c>
      <c r="I78" s="33">
        <f t="shared" si="14"/>
        <v>22698.99</v>
      </c>
      <c r="J78" s="33"/>
      <c r="K78" s="33">
        <v>1491963.2499999898</v>
      </c>
      <c r="L78" s="60">
        <f t="shared" si="15"/>
        <v>2.7304586690953602E-2</v>
      </c>
      <c r="M78" s="61">
        <f t="shared" si="16"/>
        <v>120853.87</v>
      </c>
      <c r="N78" s="61">
        <f t="shared" si="17"/>
        <v>15234.2</v>
      </c>
      <c r="O78" s="62"/>
      <c r="P78" s="62"/>
      <c r="Q78" s="62"/>
      <c r="V78" s="62"/>
      <c r="X78" s="55" t="str">
        <f>VLOOKUP(A78,'[5]DRG UPL SFY20 Combined'!A:A,1,FALSE)</f>
        <v>100700190A</v>
      </c>
      <c r="Y78" s="73"/>
      <c r="Z78" s="55" t="str">
        <f>VLOOKUP(A78,'[5]SHOPP UPL SFY2020 Combined OUT'!A:A,1,FALSE)</f>
        <v>100700190A</v>
      </c>
      <c r="AA78" s="55" t="str">
        <f>VLOOKUP(A78,'[5]Cost UPL SFY20 Combine'!B:B,1,FALSE)</f>
        <v>100700190A</v>
      </c>
    </row>
    <row r="79" spans="1:27">
      <c r="A79" s="90" t="s">
        <v>164</v>
      </c>
      <c r="B79" s="89" t="s">
        <v>165</v>
      </c>
      <c r="C79" s="54" t="s">
        <v>201</v>
      </c>
      <c r="D79" s="26">
        <v>2</v>
      </c>
      <c r="E79" s="58">
        <v>1</v>
      </c>
      <c r="F79" s="33">
        <v>2376901.9878749996</v>
      </c>
      <c r="G79" s="60">
        <f t="shared" si="12"/>
        <v>6.2733788775993379E-2</v>
      </c>
      <c r="H79" s="33">
        <f t="shared" si="13"/>
        <v>867449.28</v>
      </c>
      <c r="I79" s="33">
        <f t="shared" si="14"/>
        <v>263198.74</v>
      </c>
      <c r="J79" s="33"/>
      <c r="K79" s="33">
        <v>8372571.6488188002</v>
      </c>
      <c r="L79" s="60">
        <f t="shared" si="15"/>
        <v>0.15322737233064879</v>
      </c>
      <c r="M79" s="61">
        <f t="shared" si="16"/>
        <v>678205.52</v>
      </c>
      <c r="N79" s="61">
        <f t="shared" si="17"/>
        <v>85491</v>
      </c>
      <c r="O79" s="62"/>
      <c r="P79" s="62"/>
      <c r="Q79" s="62"/>
      <c r="V79" s="62"/>
      <c r="X79" s="55" t="str">
        <f>VLOOKUP(A79,'[5]DRG UPL SFY20 Combined'!A:A,1,FALSE)</f>
        <v>100699950A</v>
      </c>
      <c r="Y79" s="73"/>
      <c r="Z79" s="55" t="str">
        <f>VLOOKUP(A79,'[5]SHOPP UPL SFY2020 Combined OUT'!A:A,1,FALSE)</f>
        <v>100699950A</v>
      </c>
      <c r="AA79" s="55" t="str">
        <f>VLOOKUP(A79,'[5]Cost UPL SFY20 Combine'!B:B,1,FALSE)</f>
        <v>100699950A</v>
      </c>
    </row>
    <row r="80" spans="1:27">
      <c r="A80" s="90" t="s">
        <v>166</v>
      </c>
      <c r="B80" s="89" t="s">
        <v>167</v>
      </c>
      <c r="C80" s="54" t="s">
        <v>201</v>
      </c>
      <c r="D80" s="26">
        <v>2</v>
      </c>
      <c r="E80" s="58">
        <v>1</v>
      </c>
      <c r="F80" s="33">
        <v>1917486.2992499999</v>
      </c>
      <c r="G80" s="60">
        <f t="shared" si="12"/>
        <v>5.0608389025562459E-2</v>
      </c>
      <c r="H80" s="33">
        <f t="shared" si="13"/>
        <v>699785.74</v>
      </c>
      <c r="I80" s="33">
        <f t="shared" si="14"/>
        <v>212326.79</v>
      </c>
      <c r="J80" s="33"/>
      <c r="K80" s="33">
        <v>1581907.2876825414</v>
      </c>
      <c r="L80" s="60">
        <f t="shared" si="15"/>
        <v>2.8950662607527048E-2</v>
      </c>
      <c r="M80" s="61">
        <f t="shared" si="16"/>
        <v>128139.63</v>
      </c>
      <c r="N80" s="61">
        <f t="shared" si="17"/>
        <v>16152.61</v>
      </c>
      <c r="O80" s="62"/>
      <c r="P80" s="62"/>
      <c r="Q80" s="62"/>
      <c r="V80" s="62"/>
      <c r="X80" s="55" t="str">
        <f>VLOOKUP(A80,'[5]DRG UPL SFY20 Combined'!A:A,1,FALSE)</f>
        <v>200100890B</v>
      </c>
      <c r="Y80" s="73"/>
      <c r="Z80" s="55" t="str">
        <f>VLOOKUP(A80,'[5]SHOPP UPL SFY2020 Combined OUT'!A:A,1,FALSE)</f>
        <v>200100890B</v>
      </c>
      <c r="AA80" s="55" t="str">
        <f>VLOOKUP(A80,'[5]Cost UPL SFY20 Combine'!B:B,1,FALSE)</f>
        <v>200100890B</v>
      </c>
    </row>
    <row r="81" spans="1:14">
      <c r="A81" s="53"/>
      <c r="E81" s="78"/>
      <c r="F81" s="59"/>
      <c r="G81" s="60"/>
      <c r="H81" s="33"/>
      <c r="I81" s="33"/>
      <c r="J81" s="33"/>
      <c r="K81" s="33"/>
      <c r="L81" s="60"/>
      <c r="M81" s="61"/>
      <c r="N81" s="61"/>
    </row>
    <row r="82" spans="1:14">
      <c r="A82" s="53"/>
      <c r="E82" s="58"/>
      <c r="F82" s="59">
        <f>SUM(F66:F80)</f>
        <v>37888704.544249997</v>
      </c>
      <c r="G82" s="76">
        <f>SUM(G66:G81)</f>
        <v>1</v>
      </c>
      <c r="H82" s="33">
        <f>SUM(H66:H80)</f>
        <v>13827465.160000002</v>
      </c>
      <c r="I82" s="33">
        <f>SUM(I66:I80)</f>
        <v>4195486.080000001</v>
      </c>
      <c r="J82" s="33"/>
      <c r="K82" s="59">
        <f>SUM(K66:K80)</f>
        <v>54641488.145810254</v>
      </c>
      <c r="L82" s="60">
        <f>SUM(L66:L80)</f>
        <v>1</v>
      </c>
      <c r="M82" s="33">
        <f>SUM(M66:M80)</f>
        <v>4426138.16</v>
      </c>
      <c r="N82" s="33">
        <f>SUM(N66:N80)</f>
        <v>557935.59</v>
      </c>
    </row>
    <row r="83" spans="1:14">
      <c r="A83" s="53"/>
      <c r="E83" s="58"/>
      <c r="F83" s="84">
        <f>SUM(F66:F80)</f>
        <v>37888704.544249997</v>
      </c>
      <c r="G83" s="59"/>
      <c r="H83" s="59"/>
      <c r="I83" s="59"/>
      <c r="J83" s="59"/>
      <c r="K83" s="84">
        <f>SUM(K66:K80)</f>
        <v>54641488.145810254</v>
      </c>
    </row>
    <row r="84" spans="1:14">
      <c r="A84" s="53"/>
      <c r="E84" s="58"/>
      <c r="F84" s="59"/>
      <c r="G84" s="59"/>
      <c r="H84" s="59"/>
      <c r="I84" s="59"/>
      <c r="J84" s="59"/>
      <c r="K84" s="59"/>
    </row>
    <row r="85" spans="1:14">
      <c r="A85" s="53"/>
      <c r="E85" s="58"/>
      <c r="F85" s="59"/>
      <c r="G85" s="81" t="s">
        <v>207</v>
      </c>
      <c r="H85" s="81">
        <f>H1*'[5]UPL Gap Summary'!D19</f>
        <v>13827465.146231905</v>
      </c>
      <c r="I85" s="81">
        <f>I1*'[5]UPL Gap Summary'!D19</f>
        <v>4195486.0610779403</v>
      </c>
      <c r="J85" s="59"/>
      <c r="K85" s="57"/>
      <c r="L85" s="87" t="s">
        <v>208</v>
      </c>
      <c r="M85" s="83">
        <f>M1*'[5]UPL Gap Summary'!F19</f>
        <v>4426138.1740958961</v>
      </c>
      <c r="N85" s="83">
        <f>N1*'[5]UPL Gap Summary'!F19</f>
        <v>557935.58960489079</v>
      </c>
    </row>
    <row r="86" spans="1:14">
      <c r="A86" s="53"/>
      <c r="E86" s="58"/>
      <c r="F86" s="59"/>
      <c r="G86" s="59"/>
      <c r="H86" s="59"/>
      <c r="I86" s="59"/>
      <c r="J86" s="59"/>
      <c r="K86" s="59"/>
    </row>
    <row r="87" spans="1:14">
      <c r="A87" s="53"/>
      <c r="E87" s="58"/>
      <c r="F87" s="59">
        <f>F60+F83</f>
        <v>397542285.59262514</v>
      </c>
      <c r="G87" s="59"/>
      <c r="H87" s="59">
        <f>H59+H82</f>
        <v>100171702.09000002</v>
      </c>
      <c r="I87" s="59"/>
      <c r="J87" s="59"/>
      <c r="K87" s="59">
        <f>K60+K83</f>
        <v>325976012.84235549</v>
      </c>
      <c r="L87" s="61"/>
      <c r="M87" s="59">
        <f>M59+M82</f>
        <v>21446781.680000003</v>
      </c>
      <c r="N87" s="59"/>
    </row>
    <row r="94" spans="1:14">
      <c r="B94" s="55"/>
      <c r="C94" s="55"/>
      <c r="D94" s="55"/>
      <c r="E94" s="85"/>
      <c r="F94" s="33"/>
      <c r="G94" s="33"/>
      <c r="H94" s="33"/>
      <c r="I94" s="33"/>
      <c r="J94" s="33"/>
      <c r="K94" s="33"/>
    </row>
    <row r="95" spans="1:14">
      <c r="B95" s="55"/>
      <c r="C95" s="55"/>
      <c r="D95" s="55"/>
      <c r="E95" s="85"/>
    </row>
    <row r="96" spans="1:14">
      <c r="B96" s="55"/>
      <c r="C96" s="55"/>
      <c r="D96" s="55"/>
      <c r="E96" s="85"/>
    </row>
    <row r="97" spans="2:5">
      <c r="B97" s="55"/>
      <c r="C97" s="55"/>
      <c r="D97" s="55"/>
      <c r="E97" s="85"/>
    </row>
    <row r="98" spans="2:5">
      <c r="B98" s="55"/>
      <c r="C98" s="55"/>
      <c r="D98" s="55"/>
      <c r="E98" s="85"/>
    </row>
    <row r="99" spans="2:5">
      <c r="B99" s="55"/>
      <c r="C99" s="55"/>
      <c r="D99" s="55"/>
      <c r="E99" s="85"/>
    </row>
    <row r="100" spans="2:5">
      <c r="B100" s="55"/>
      <c r="C100" s="55"/>
      <c r="D100" s="55"/>
      <c r="E100" s="85"/>
    </row>
    <row r="101" spans="2:5">
      <c r="B101" s="55"/>
      <c r="C101" s="55"/>
      <c r="D101" s="55"/>
      <c r="E101" s="85"/>
    </row>
    <row r="102" spans="2:5">
      <c r="B102" s="55"/>
      <c r="C102" s="55"/>
      <c r="D102" s="55"/>
      <c r="E102" s="85"/>
    </row>
    <row r="103" spans="2:5">
      <c r="E103" s="85"/>
    </row>
    <row r="104" spans="2:5">
      <c r="E104" s="57"/>
    </row>
    <row r="114" spans="1:22" s="56" customFormat="1">
      <c r="A114" s="55"/>
      <c r="B114" s="26"/>
      <c r="C114" s="26"/>
      <c r="D114" s="26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62"/>
      <c r="S114" s="62"/>
      <c r="V114" s="55"/>
    </row>
    <row r="115" spans="1:22" s="56" customFormat="1">
      <c r="A115" s="55"/>
      <c r="B115" s="26"/>
      <c r="C115" s="26"/>
      <c r="D115" s="26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62"/>
      <c r="S115" s="62"/>
      <c r="V115" s="55"/>
    </row>
    <row r="116" spans="1:22" s="56" customFormat="1">
      <c r="A116" s="55"/>
      <c r="B116" s="26"/>
      <c r="C116" s="26"/>
      <c r="D116" s="26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62"/>
      <c r="S116" s="62"/>
      <c r="V116" s="55"/>
    </row>
    <row r="117" spans="1:22" s="56" customFormat="1">
      <c r="A117" s="55"/>
      <c r="B117" s="26"/>
      <c r="C117" s="26"/>
      <c r="D117" s="26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62"/>
      <c r="S117" s="62"/>
      <c r="V117" s="55"/>
    </row>
    <row r="118" spans="1:22" s="56" customFormat="1">
      <c r="A118" s="55"/>
      <c r="B118" s="26"/>
      <c r="C118" s="26"/>
      <c r="D118" s="26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62"/>
      <c r="S118" s="62"/>
      <c r="V118" s="55"/>
    </row>
    <row r="119" spans="1:22" s="56" customFormat="1">
      <c r="A119" s="55"/>
      <c r="B119" s="26"/>
      <c r="C119" s="26"/>
      <c r="D119" s="26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62"/>
      <c r="S119" s="62"/>
      <c r="V119" s="55"/>
    </row>
    <row r="120" spans="1:22" s="56" customFormat="1">
      <c r="A120" s="55"/>
      <c r="B120" s="26"/>
      <c r="C120" s="26"/>
      <c r="D120" s="26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62"/>
      <c r="S120" s="62"/>
      <c r="V120" s="55"/>
    </row>
    <row r="121" spans="1:22" s="56" customFormat="1">
      <c r="A121" s="55"/>
      <c r="B121" s="26"/>
      <c r="C121" s="26"/>
      <c r="D121" s="26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62"/>
      <c r="S121" s="62"/>
      <c r="V121" s="55"/>
    </row>
    <row r="122" spans="1:22" s="56" customFormat="1">
      <c r="A122" s="55"/>
      <c r="B122" s="26"/>
      <c r="C122" s="26"/>
      <c r="D122" s="26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62"/>
      <c r="S122" s="62"/>
      <c r="V122" s="55"/>
    </row>
    <row r="123" spans="1:22" s="56" customFormat="1">
      <c r="A123" s="55"/>
      <c r="B123" s="26"/>
      <c r="C123" s="26"/>
      <c r="D123" s="26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62"/>
      <c r="S123" s="62"/>
      <c r="V123" s="55"/>
    </row>
    <row r="124" spans="1:22" s="56" customFormat="1">
      <c r="A124" s="55"/>
      <c r="B124" s="26"/>
      <c r="C124" s="26"/>
      <c r="D124" s="26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62"/>
      <c r="S124" s="62"/>
      <c r="V124" s="55"/>
    </row>
    <row r="125" spans="1:22" s="56" customFormat="1">
      <c r="A125" s="55"/>
      <c r="B125" s="26"/>
      <c r="C125" s="26"/>
      <c r="D125" s="26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62"/>
      <c r="S125" s="62"/>
      <c r="V125" s="55"/>
    </row>
    <row r="126" spans="1:22" s="56" customFormat="1">
      <c r="A126" s="55"/>
      <c r="B126" s="26"/>
      <c r="C126" s="26"/>
      <c r="D126" s="26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62"/>
      <c r="S126" s="62"/>
      <c r="V126" s="55"/>
    </row>
    <row r="127" spans="1:22" s="56" customFormat="1">
      <c r="A127" s="55"/>
      <c r="B127" s="26"/>
      <c r="C127" s="26"/>
      <c r="D127" s="26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62"/>
      <c r="S127" s="62"/>
      <c r="V127" s="55"/>
    </row>
    <row r="128" spans="1:22" s="56" customFormat="1">
      <c r="A128" s="55"/>
      <c r="B128" s="26"/>
      <c r="C128" s="26"/>
      <c r="D128" s="26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62"/>
      <c r="S128" s="62"/>
      <c r="V128" s="55"/>
    </row>
    <row r="129" spans="1:22" s="56" customFormat="1">
      <c r="A129" s="55"/>
      <c r="B129" s="26"/>
      <c r="C129" s="26"/>
      <c r="D129" s="26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62"/>
      <c r="S129" s="62"/>
      <c r="V129" s="55"/>
    </row>
    <row r="130" spans="1:22" s="56" customFormat="1">
      <c r="A130" s="55"/>
      <c r="B130" s="26"/>
      <c r="C130" s="26"/>
      <c r="D130" s="26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62"/>
      <c r="S130" s="62"/>
      <c r="V130" s="55"/>
    </row>
    <row r="131" spans="1:22" s="56" customFormat="1">
      <c r="A131" s="55"/>
      <c r="B131" s="26"/>
      <c r="C131" s="26"/>
      <c r="D131" s="26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62"/>
      <c r="S131" s="62"/>
      <c r="V131" s="55"/>
    </row>
    <row r="132" spans="1:22" s="56" customFormat="1">
      <c r="A132" s="55"/>
      <c r="B132" s="26"/>
      <c r="C132" s="26"/>
      <c r="D132" s="26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62"/>
      <c r="S132" s="62"/>
      <c r="V132" s="55"/>
    </row>
    <row r="133" spans="1:22" s="56" customFormat="1">
      <c r="A133" s="55"/>
      <c r="B133" s="26"/>
      <c r="C133" s="26"/>
      <c r="D133" s="26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62"/>
      <c r="S133" s="62"/>
      <c r="V133" s="55"/>
    </row>
    <row r="134" spans="1:22" s="56" customFormat="1">
      <c r="A134" s="55"/>
      <c r="B134" s="26"/>
      <c r="C134" s="26"/>
      <c r="D134" s="26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62"/>
      <c r="S134" s="62"/>
      <c r="V134" s="55"/>
    </row>
    <row r="135" spans="1:22" s="56" customFormat="1">
      <c r="A135" s="55"/>
      <c r="B135" s="26"/>
      <c r="C135" s="26"/>
      <c r="D135" s="26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62"/>
      <c r="S135" s="62"/>
      <c r="V135" s="55"/>
    </row>
    <row r="136" spans="1:22" s="56" customFormat="1">
      <c r="A136" s="55"/>
      <c r="B136" s="26"/>
      <c r="C136" s="26"/>
      <c r="D136" s="26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62"/>
      <c r="S136" s="62"/>
      <c r="V136" s="55"/>
    </row>
    <row r="137" spans="1:22" s="56" customFormat="1">
      <c r="A137" s="55"/>
      <c r="B137" s="26"/>
      <c r="C137" s="26"/>
      <c r="D137" s="26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62"/>
      <c r="S137" s="62"/>
      <c r="V137" s="55"/>
    </row>
    <row r="138" spans="1:22" s="56" customFormat="1">
      <c r="A138" s="55"/>
      <c r="B138" s="26"/>
      <c r="C138" s="26"/>
      <c r="D138" s="26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62"/>
      <c r="S138" s="62"/>
      <c r="V138" s="55"/>
    </row>
    <row r="139" spans="1:22" s="56" customFormat="1">
      <c r="A139" s="55"/>
      <c r="B139" s="26"/>
      <c r="C139" s="26"/>
      <c r="D139" s="26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62"/>
      <c r="S139" s="62"/>
      <c r="V139" s="55"/>
    </row>
    <row r="140" spans="1:22" s="56" customFormat="1">
      <c r="A140" s="55"/>
      <c r="B140" s="26"/>
      <c r="C140" s="26"/>
      <c r="D140" s="26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62"/>
      <c r="S140" s="62"/>
      <c r="V140" s="55"/>
    </row>
    <row r="141" spans="1:22" s="56" customFormat="1">
      <c r="A141" s="55"/>
      <c r="B141" s="26"/>
      <c r="C141" s="26"/>
      <c r="D141" s="26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62"/>
      <c r="S141" s="62"/>
      <c r="V141" s="55"/>
    </row>
    <row r="142" spans="1:22" s="56" customFormat="1">
      <c r="A142" s="55"/>
      <c r="B142" s="26"/>
      <c r="C142" s="26"/>
      <c r="D142" s="26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62"/>
      <c r="S142" s="62"/>
      <c r="V142" s="55"/>
    </row>
    <row r="143" spans="1:22" s="56" customFormat="1">
      <c r="A143" s="55"/>
      <c r="B143" s="26"/>
      <c r="C143" s="26"/>
      <c r="D143" s="26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62"/>
      <c r="S143" s="62"/>
      <c r="V143" s="55"/>
    </row>
    <row r="144" spans="1:22" s="56" customFormat="1">
      <c r="A144" s="55"/>
      <c r="B144" s="26"/>
      <c r="C144" s="26"/>
      <c r="D144" s="26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62"/>
      <c r="S144" s="62"/>
      <c r="V144" s="55"/>
    </row>
    <row r="145" spans="1:22" s="56" customFormat="1">
      <c r="A145" s="55"/>
      <c r="B145" s="26"/>
      <c r="C145" s="26"/>
      <c r="D145" s="26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62"/>
      <c r="S145" s="62"/>
      <c r="V145" s="55"/>
    </row>
    <row r="146" spans="1:22" s="56" customFormat="1">
      <c r="A146" s="55"/>
      <c r="B146" s="26"/>
      <c r="C146" s="26"/>
      <c r="D146" s="26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62"/>
      <c r="S146" s="62"/>
      <c r="V146" s="55"/>
    </row>
    <row r="147" spans="1:22" s="56" customFormat="1">
      <c r="A147" s="55"/>
      <c r="B147" s="26"/>
      <c r="C147" s="26"/>
      <c r="D147" s="26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62"/>
      <c r="S147" s="62"/>
      <c r="V147" s="55"/>
    </row>
    <row r="148" spans="1:22" s="56" customFormat="1">
      <c r="A148" s="55"/>
      <c r="B148" s="26"/>
      <c r="C148" s="26"/>
      <c r="D148" s="26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62"/>
      <c r="S148" s="62"/>
      <c r="V148" s="55"/>
    </row>
    <row r="149" spans="1:22" s="56" customFormat="1">
      <c r="A149" s="55"/>
      <c r="B149" s="26"/>
      <c r="C149" s="26"/>
      <c r="D149" s="26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62"/>
      <c r="S149" s="62"/>
      <c r="V149" s="55"/>
    </row>
    <row r="150" spans="1:22" s="56" customFormat="1">
      <c r="A150" s="55"/>
      <c r="B150" s="26"/>
      <c r="C150" s="26"/>
      <c r="D150" s="26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62"/>
      <c r="S150" s="62"/>
      <c r="V150" s="55"/>
    </row>
    <row r="151" spans="1:22" s="56" customFormat="1">
      <c r="A151" s="55"/>
      <c r="B151" s="26"/>
      <c r="C151" s="26"/>
      <c r="D151" s="26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62"/>
      <c r="S151" s="62"/>
      <c r="V151" s="55"/>
    </row>
    <row r="152" spans="1:22" s="56" customFormat="1">
      <c r="A152" s="55"/>
      <c r="B152" s="26"/>
      <c r="C152" s="26"/>
      <c r="D152" s="26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62"/>
      <c r="S152" s="62"/>
      <c r="V152" s="55"/>
    </row>
    <row r="153" spans="1:22" s="56" customFormat="1">
      <c r="A153" s="55"/>
      <c r="B153" s="26"/>
      <c r="C153" s="26"/>
      <c r="D153" s="26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62"/>
      <c r="S153" s="62"/>
      <c r="V153" s="55"/>
    </row>
    <row r="154" spans="1:22" s="56" customFormat="1">
      <c r="A154" s="55"/>
      <c r="B154" s="26"/>
      <c r="C154" s="26"/>
      <c r="D154" s="26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62"/>
      <c r="S154" s="62"/>
      <c r="V154" s="55"/>
    </row>
    <row r="155" spans="1:22" s="56" customFormat="1">
      <c r="A155" s="55"/>
      <c r="B155" s="26"/>
      <c r="C155" s="26"/>
      <c r="D155" s="26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62"/>
      <c r="S155" s="62"/>
      <c r="V155" s="55"/>
    </row>
    <row r="156" spans="1:22" s="56" customFormat="1">
      <c r="A156" s="55"/>
      <c r="B156" s="26"/>
      <c r="C156" s="26"/>
      <c r="D156" s="26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62"/>
      <c r="S156" s="62"/>
      <c r="V156" s="55"/>
    </row>
    <row r="157" spans="1:22" s="56" customFormat="1">
      <c r="A157" s="55"/>
      <c r="B157" s="26"/>
      <c r="C157" s="26"/>
      <c r="D157" s="26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62"/>
      <c r="S157" s="62"/>
      <c r="V157" s="55"/>
    </row>
    <row r="158" spans="1:22" s="56" customFormat="1">
      <c r="A158" s="55"/>
      <c r="B158" s="26"/>
      <c r="C158" s="26"/>
      <c r="D158" s="26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62"/>
      <c r="S158" s="62"/>
      <c r="V158" s="55"/>
    </row>
    <row r="159" spans="1:22" s="56" customFormat="1">
      <c r="A159" s="55"/>
      <c r="B159" s="26"/>
      <c r="C159" s="26"/>
      <c r="D159" s="26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62"/>
      <c r="S159" s="62"/>
      <c r="V159" s="55"/>
    </row>
    <row r="160" spans="1:22" s="56" customFormat="1">
      <c r="A160" s="55"/>
      <c r="B160" s="26"/>
      <c r="C160" s="26"/>
      <c r="D160" s="26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62"/>
      <c r="S160" s="62"/>
      <c r="V160" s="55"/>
    </row>
    <row r="161" spans="1:22" s="56" customFormat="1">
      <c r="A161" s="55"/>
      <c r="B161" s="26"/>
      <c r="C161" s="26"/>
      <c r="D161" s="26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62"/>
      <c r="S161" s="62"/>
      <c r="V161" s="55"/>
    </row>
    <row r="162" spans="1:22" s="56" customFormat="1">
      <c r="A162" s="55"/>
      <c r="B162" s="26"/>
      <c r="C162" s="26"/>
      <c r="D162" s="2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62"/>
      <c r="S162" s="62"/>
      <c r="V162" s="55"/>
    </row>
    <row r="163" spans="1:22" s="56" customFormat="1">
      <c r="A163" s="55"/>
      <c r="B163" s="26"/>
      <c r="C163" s="26"/>
      <c r="D163" s="26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62"/>
      <c r="S163" s="62"/>
      <c r="V163" s="55"/>
    </row>
    <row r="164" spans="1:22" s="56" customFormat="1">
      <c r="A164" s="55"/>
      <c r="B164" s="26"/>
      <c r="C164" s="26"/>
      <c r="D164" s="26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62"/>
      <c r="S164" s="62"/>
      <c r="V164" s="55"/>
    </row>
    <row r="165" spans="1:22" s="56" customFormat="1">
      <c r="A165" s="55"/>
      <c r="B165" s="26"/>
      <c r="C165" s="26"/>
      <c r="D165" s="26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62"/>
      <c r="S165" s="62"/>
      <c r="V165" s="55"/>
    </row>
    <row r="166" spans="1:22" s="56" customFormat="1">
      <c r="A166" s="55"/>
      <c r="B166" s="26"/>
      <c r="C166" s="26"/>
      <c r="D166" s="26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62"/>
      <c r="S166" s="62"/>
      <c r="V166" s="55"/>
    </row>
    <row r="167" spans="1:22" s="56" customFormat="1">
      <c r="A167" s="55"/>
      <c r="B167" s="26"/>
      <c r="C167" s="26"/>
      <c r="D167" s="26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62"/>
      <c r="S167" s="62"/>
      <c r="V167" s="55"/>
    </row>
    <row r="168" spans="1:22" s="56" customFormat="1">
      <c r="A168" s="55"/>
      <c r="B168" s="26"/>
      <c r="C168" s="26"/>
      <c r="D168" s="26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62"/>
      <c r="S168" s="62"/>
      <c r="V168" s="55"/>
    </row>
    <row r="169" spans="1:22" s="56" customFormat="1">
      <c r="A169" s="55"/>
      <c r="B169" s="26"/>
      <c r="C169" s="26"/>
      <c r="D169" s="26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62"/>
      <c r="S169" s="62"/>
      <c r="V169" s="55"/>
    </row>
    <row r="170" spans="1:22" s="56" customFormat="1">
      <c r="A170" s="55"/>
      <c r="B170" s="26"/>
      <c r="C170" s="26"/>
      <c r="D170" s="26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62"/>
      <c r="S170" s="62"/>
      <c r="V170" s="55"/>
    </row>
    <row r="171" spans="1:22" s="56" customFormat="1">
      <c r="A171" s="55"/>
      <c r="B171" s="26"/>
      <c r="C171" s="26"/>
      <c r="D171" s="26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62"/>
      <c r="S171" s="62"/>
      <c r="V171" s="55"/>
    </row>
    <row r="172" spans="1:22" s="56" customFormat="1">
      <c r="A172" s="55"/>
      <c r="B172" s="26"/>
      <c r="C172" s="26"/>
      <c r="D172" s="26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62"/>
      <c r="S172" s="62"/>
      <c r="V172" s="55"/>
    </row>
    <row r="173" spans="1:22" s="56" customFormat="1">
      <c r="A173" s="55"/>
      <c r="B173" s="26"/>
      <c r="C173" s="26"/>
      <c r="D173" s="26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62"/>
      <c r="S173" s="62"/>
      <c r="V173" s="55"/>
    </row>
    <row r="174" spans="1:22" s="56" customFormat="1">
      <c r="A174" s="55"/>
      <c r="B174" s="26"/>
      <c r="C174" s="26"/>
      <c r="D174" s="26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62"/>
      <c r="S174" s="62"/>
      <c r="V174" s="55"/>
    </row>
    <row r="175" spans="1:22" s="56" customFormat="1">
      <c r="A175" s="55"/>
      <c r="B175" s="26"/>
      <c r="C175" s="26"/>
      <c r="D175" s="26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62"/>
      <c r="S175" s="62"/>
      <c r="V175" s="55"/>
    </row>
    <row r="176" spans="1:22" s="56" customFormat="1">
      <c r="A176" s="55"/>
      <c r="B176" s="26"/>
      <c r="C176" s="26"/>
      <c r="D176" s="26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62"/>
      <c r="S176" s="62"/>
      <c r="V176" s="55"/>
    </row>
    <row r="177" spans="1:22" s="56" customFormat="1">
      <c r="A177" s="55"/>
      <c r="B177" s="26"/>
      <c r="C177" s="26"/>
      <c r="D177" s="26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62"/>
      <c r="S177" s="62"/>
      <c r="V177" s="55"/>
    </row>
    <row r="178" spans="1:22" s="56" customFormat="1">
      <c r="A178" s="55"/>
      <c r="B178" s="26"/>
      <c r="C178" s="26"/>
      <c r="D178" s="26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62"/>
      <c r="S178" s="62"/>
      <c r="V178" s="55"/>
    </row>
    <row r="179" spans="1:22" s="56" customFormat="1">
      <c r="A179" s="55"/>
      <c r="B179" s="26"/>
      <c r="C179" s="26"/>
      <c r="D179" s="26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62"/>
      <c r="S179" s="62"/>
      <c r="V179" s="55"/>
    </row>
    <row r="180" spans="1:22" s="56" customFormat="1">
      <c r="A180" s="55"/>
      <c r="B180" s="26"/>
      <c r="C180" s="26"/>
      <c r="D180" s="26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62"/>
      <c r="S180" s="62"/>
      <c r="V180" s="55"/>
    </row>
    <row r="181" spans="1:22" s="56" customFormat="1">
      <c r="A181" s="55"/>
      <c r="B181" s="26"/>
      <c r="C181" s="26"/>
      <c r="D181" s="26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62"/>
      <c r="S181" s="62"/>
      <c r="V181" s="55"/>
    </row>
    <row r="182" spans="1:22" s="56" customFormat="1">
      <c r="A182" s="55"/>
      <c r="B182" s="26"/>
      <c r="C182" s="26"/>
      <c r="D182" s="26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62"/>
      <c r="S182" s="62"/>
      <c r="V182" s="55"/>
    </row>
    <row r="183" spans="1:22" s="56" customFormat="1">
      <c r="A183" s="55"/>
      <c r="B183" s="26"/>
      <c r="C183" s="26"/>
      <c r="D183" s="26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62"/>
      <c r="S183" s="62"/>
      <c r="V183" s="55"/>
    </row>
    <row r="184" spans="1:22" s="56" customFormat="1">
      <c r="A184" s="55"/>
      <c r="B184" s="26"/>
      <c r="C184" s="26"/>
      <c r="D184" s="26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62"/>
      <c r="S184" s="62"/>
      <c r="V184" s="55"/>
    </row>
    <row r="185" spans="1:22" s="56" customFormat="1">
      <c r="A185" s="55"/>
      <c r="B185" s="26"/>
      <c r="C185" s="26"/>
      <c r="D185" s="26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62"/>
      <c r="S185" s="62"/>
      <c r="V185" s="55"/>
    </row>
    <row r="186" spans="1:22" s="56" customFormat="1">
      <c r="A186" s="55"/>
      <c r="B186" s="26"/>
      <c r="C186" s="26"/>
      <c r="D186" s="26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62"/>
      <c r="S186" s="62"/>
      <c r="V186" s="55"/>
    </row>
    <row r="187" spans="1:22" s="56" customFormat="1">
      <c r="A187" s="55"/>
      <c r="B187" s="26"/>
      <c r="C187" s="26"/>
      <c r="D187" s="26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62"/>
      <c r="S187" s="62"/>
      <c r="V187" s="55"/>
    </row>
    <row r="188" spans="1:22" s="56" customFormat="1">
      <c r="A188" s="55"/>
      <c r="B188" s="26"/>
      <c r="C188" s="26"/>
      <c r="D188" s="26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62"/>
      <c r="S188" s="62"/>
      <c r="V188" s="55"/>
    </row>
    <row r="189" spans="1:22" s="56" customFormat="1">
      <c r="A189" s="55"/>
      <c r="B189" s="26"/>
      <c r="C189" s="26"/>
      <c r="D189" s="26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62"/>
      <c r="S189" s="62"/>
      <c r="V189" s="55"/>
    </row>
    <row r="190" spans="1:22" s="56" customFormat="1">
      <c r="A190" s="55"/>
      <c r="B190" s="26"/>
      <c r="C190" s="26"/>
      <c r="D190" s="26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62"/>
      <c r="S190" s="62"/>
      <c r="V190" s="55"/>
    </row>
    <row r="191" spans="1:22" s="56" customFormat="1">
      <c r="A191" s="55"/>
      <c r="B191" s="26"/>
      <c r="C191" s="26"/>
      <c r="D191" s="26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62"/>
      <c r="S191" s="62"/>
      <c r="V191" s="55"/>
    </row>
    <row r="192" spans="1:22" s="56" customFormat="1">
      <c r="A192" s="55"/>
      <c r="B192" s="26"/>
      <c r="C192" s="26"/>
      <c r="D192" s="26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62"/>
      <c r="S192" s="62"/>
      <c r="V192" s="55"/>
    </row>
    <row r="193" spans="1:22" s="56" customFormat="1">
      <c r="A193" s="55"/>
      <c r="B193" s="26"/>
      <c r="C193" s="26"/>
      <c r="D193" s="26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62"/>
      <c r="S193" s="62"/>
      <c r="V193" s="55"/>
    </row>
    <row r="194" spans="1:22" s="56" customFormat="1">
      <c r="A194" s="55"/>
      <c r="B194" s="26"/>
      <c r="C194" s="26"/>
      <c r="D194" s="26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62"/>
      <c r="S194" s="62"/>
      <c r="V194" s="55"/>
    </row>
    <row r="195" spans="1:22" s="56" customFormat="1">
      <c r="A195" s="55"/>
      <c r="B195" s="26"/>
      <c r="C195" s="26"/>
      <c r="D195" s="26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62"/>
      <c r="S195" s="62"/>
      <c r="V195" s="55"/>
    </row>
    <row r="196" spans="1:22" s="56" customFormat="1">
      <c r="A196" s="55"/>
      <c r="B196" s="26"/>
      <c r="C196" s="26"/>
      <c r="D196" s="26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62"/>
      <c r="S196" s="62"/>
      <c r="V196" s="55"/>
    </row>
    <row r="197" spans="1:22" s="56" customFormat="1">
      <c r="A197" s="55"/>
      <c r="B197" s="26"/>
      <c r="C197" s="26"/>
      <c r="D197" s="26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62"/>
      <c r="S197" s="62"/>
      <c r="V197" s="55"/>
    </row>
    <row r="198" spans="1:22" s="56" customFormat="1">
      <c r="A198" s="55"/>
      <c r="B198" s="26"/>
      <c r="C198" s="26"/>
      <c r="D198" s="26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62"/>
      <c r="S198" s="62"/>
      <c r="V198" s="55"/>
    </row>
    <row r="199" spans="1:22" s="56" customFormat="1">
      <c r="A199" s="55"/>
      <c r="B199" s="26"/>
      <c r="C199" s="26"/>
      <c r="D199" s="26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62"/>
      <c r="S199" s="62"/>
      <c r="V199" s="55"/>
    </row>
    <row r="200" spans="1:22" s="56" customFormat="1">
      <c r="A200" s="55"/>
      <c r="B200" s="26"/>
      <c r="C200" s="26"/>
      <c r="D200" s="26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62"/>
      <c r="S200" s="62"/>
      <c r="V200" s="55"/>
    </row>
    <row r="201" spans="1:22" s="56" customFormat="1">
      <c r="A201" s="55"/>
      <c r="B201" s="26"/>
      <c r="C201" s="26"/>
      <c r="D201" s="26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62"/>
      <c r="S201" s="62"/>
      <c r="V201" s="55"/>
    </row>
    <row r="202" spans="1:22" s="56" customFormat="1">
      <c r="A202" s="55"/>
      <c r="B202" s="26"/>
      <c r="C202" s="26"/>
      <c r="D202" s="26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62"/>
      <c r="S202" s="62"/>
      <c r="V202" s="55"/>
    </row>
    <row r="203" spans="1:22" s="56" customFormat="1">
      <c r="A203" s="55"/>
      <c r="B203" s="26"/>
      <c r="C203" s="26"/>
      <c r="D203" s="26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62"/>
      <c r="S203" s="62"/>
      <c r="V203" s="55"/>
    </row>
    <row r="204" spans="1:22" s="56" customFormat="1">
      <c r="A204" s="55"/>
      <c r="B204" s="26"/>
      <c r="C204" s="26"/>
      <c r="D204" s="26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62"/>
      <c r="S204" s="62"/>
      <c r="V204" s="55"/>
    </row>
    <row r="205" spans="1:22" s="56" customFormat="1">
      <c r="A205" s="55"/>
      <c r="B205" s="26"/>
      <c r="C205" s="26"/>
      <c r="D205" s="26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62"/>
      <c r="S205" s="62"/>
      <c r="V205" s="55"/>
    </row>
    <row r="206" spans="1:22" s="56" customFormat="1">
      <c r="A206" s="55"/>
      <c r="B206" s="26"/>
      <c r="C206" s="26"/>
      <c r="D206" s="26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62"/>
      <c r="S206" s="62"/>
      <c r="V206" s="55"/>
    </row>
    <row r="207" spans="1:22" s="56" customFormat="1">
      <c r="A207" s="55"/>
      <c r="B207" s="26"/>
      <c r="C207" s="26"/>
      <c r="D207" s="26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62"/>
      <c r="S207" s="62"/>
      <c r="V207" s="55"/>
    </row>
    <row r="208" spans="1:22" s="56" customFormat="1">
      <c r="A208" s="55"/>
      <c r="B208" s="26"/>
      <c r="C208" s="26"/>
      <c r="D208" s="26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62"/>
      <c r="S208" s="62"/>
      <c r="V208" s="55"/>
    </row>
    <row r="209" spans="1:22" s="56" customFormat="1">
      <c r="A209" s="55"/>
      <c r="B209" s="26"/>
      <c r="C209" s="26"/>
      <c r="D209" s="26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62"/>
      <c r="S209" s="62"/>
      <c r="V209" s="55"/>
    </row>
    <row r="210" spans="1:22" s="56" customFormat="1">
      <c r="A210" s="55"/>
      <c r="B210" s="26"/>
      <c r="C210" s="26"/>
      <c r="D210" s="26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62"/>
      <c r="S210" s="62"/>
      <c r="V210" s="55"/>
    </row>
    <row r="211" spans="1:22" s="56" customFormat="1">
      <c r="A211" s="55"/>
      <c r="B211" s="26"/>
      <c r="C211" s="26"/>
      <c r="D211" s="26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62"/>
      <c r="S211" s="62"/>
      <c r="V211" s="55"/>
    </row>
    <row r="212" spans="1:22" s="56" customFormat="1">
      <c r="A212" s="55"/>
      <c r="B212" s="26"/>
      <c r="C212" s="26"/>
      <c r="D212" s="26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62"/>
      <c r="S212" s="62"/>
      <c r="V212" s="55"/>
    </row>
    <row r="213" spans="1:22" s="56" customFormat="1">
      <c r="A213" s="55"/>
      <c r="B213" s="26"/>
      <c r="C213" s="26"/>
      <c r="D213" s="26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62"/>
      <c r="S213" s="62"/>
      <c r="V213" s="55"/>
    </row>
    <row r="214" spans="1:22" s="56" customFormat="1">
      <c r="A214" s="55"/>
      <c r="B214" s="26"/>
      <c r="C214" s="26"/>
      <c r="D214" s="26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62"/>
      <c r="S214" s="62"/>
      <c r="V214" s="55"/>
    </row>
    <row r="215" spans="1:22" s="56" customFormat="1">
      <c r="A215" s="55"/>
      <c r="B215" s="26"/>
      <c r="C215" s="26"/>
      <c r="D215" s="26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62"/>
      <c r="S215" s="62"/>
      <c r="V215" s="55"/>
    </row>
    <row r="216" spans="1:22" s="56" customFormat="1">
      <c r="A216" s="55"/>
      <c r="B216" s="26"/>
      <c r="C216" s="26"/>
      <c r="D216" s="26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62"/>
      <c r="S216" s="62"/>
      <c r="V216" s="55"/>
    </row>
    <row r="217" spans="1:22" s="56" customFormat="1">
      <c r="A217" s="55"/>
      <c r="B217" s="26"/>
      <c r="C217" s="26"/>
      <c r="D217" s="26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62"/>
      <c r="S217" s="62"/>
      <c r="V217" s="55"/>
    </row>
    <row r="218" spans="1:22" s="56" customFormat="1">
      <c r="A218" s="55"/>
      <c r="B218" s="26"/>
      <c r="C218" s="26"/>
      <c r="D218" s="26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62"/>
      <c r="S218" s="62"/>
      <c r="V218" s="55"/>
    </row>
    <row r="219" spans="1:22" s="56" customFormat="1">
      <c r="A219" s="55"/>
      <c r="B219" s="26"/>
      <c r="C219" s="26"/>
      <c r="D219" s="26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62"/>
      <c r="S219" s="62"/>
      <c r="V219" s="55"/>
    </row>
    <row r="220" spans="1:22" s="56" customFormat="1">
      <c r="A220" s="55"/>
      <c r="B220" s="26"/>
      <c r="C220" s="26"/>
      <c r="D220" s="26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62"/>
      <c r="S220" s="62"/>
      <c r="V220" s="55"/>
    </row>
    <row r="221" spans="1:22" s="56" customFormat="1">
      <c r="A221" s="55"/>
      <c r="B221" s="26"/>
      <c r="C221" s="26"/>
      <c r="D221" s="26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62"/>
      <c r="S221" s="62"/>
      <c r="V221" s="55"/>
    </row>
    <row r="222" spans="1:22" s="56" customFormat="1">
      <c r="A222" s="55"/>
      <c r="B222" s="26"/>
      <c r="C222" s="26"/>
      <c r="D222" s="26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62"/>
      <c r="S222" s="62"/>
      <c r="V222" s="55"/>
    </row>
    <row r="223" spans="1:22" s="56" customFormat="1">
      <c r="A223" s="55"/>
      <c r="B223" s="26"/>
      <c r="C223" s="26"/>
      <c r="D223" s="26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62"/>
      <c r="S223" s="62"/>
      <c r="V223" s="55"/>
    </row>
    <row r="224" spans="1:22" s="56" customFormat="1">
      <c r="A224" s="55"/>
      <c r="B224" s="26"/>
      <c r="C224" s="26"/>
      <c r="D224" s="26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62"/>
      <c r="S224" s="62"/>
      <c r="V224" s="55"/>
    </row>
    <row r="225" spans="1:22" s="56" customFormat="1">
      <c r="A225" s="55"/>
      <c r="B225" s="26"/>
      <c r="C225" s="26"/>
      <c r="D225" s="26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62"/>
      <c r="S225" s="62"/>
      <c r="V225" s="55"/>
    </row>
    <row r="226" spans="1:22" s="56" customFormat="1">
      <c r="A226" s="55"/>
      <c r="B226" s="26"/>
      <c r="C226" s="26"/>
      <c r="D226" s="26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62"/>
      <c r="S226" s="62"/>
      <c r="V226" s="55"/>
    </row>
    <row r="227" spans="1:22" s="56" customFormat="1">
      <c r="A227" s="55"/>
      <c r="B227" s="26"/>
      <c r="C227" s="26"/>
      <c r="D227" s="26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62"/>
      <c r="S227" s="62"/>
      <c r="V227" s="55"/>
    </row>
    <row r="228" spans="1:22" s="56" customFormat="1">
      <c r="A228" s="55"/>
      <c r="B228" s="26"/>
      <c r="C228" s="26"/>
      <c r="D228" s="26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62"/>
      <c r="S228" s="62"/>
      <c r="V228" s="55"/>
    </row>
    <row r="229" spans="1:22" s="56" customFormat="1">
      <c r="A229" s="55"/>
      <c r="B229" s="26"/>
      <c r="C229" s="26"/>
      <c r="D229" s="26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62"/>
      <c r="S229" s="62"/>
      <c r="V229" s="55"/>
    </row>
    <row r="230" spans="1:22" s="56" customFormat="1">
      <c r="A230" s="55"/>
      <c r="B230" s="26"/>
      <c r="C230" s="26"/>
      <c r="D230" s="26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62"/>
      <c r="S230" s="62"/>
      <c r="V230" s="55"/>
    </row>
    <row r="231" spans="1:22" s="56" customFormat="1">
      <c r="A231" s="55"/>
      <c r="B231" s="26"/>
      <c r="C231" s="26"/>
      <c r="D231" s="26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62"/>
      <c r="S231" s="62"/>
      <c r="V231" s="55"/>
    </row>
    <row r="232" spans="1:22" s="56" customFormat="1">
      <c r="A232" s="55"/>
      <c r="B232" s="26"/>
      <c r="C232" s="26"/>
      <c r="D232" s="26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62"/>
      <c r="S232" s="62"/>
      <c r="V232" s="55"/>
    </row>
    <row r="233" spans="1:22" s="56" customFormat="1">
      <c r="A233" s="55"/>
      <c r="B233" s="26"/>
      <c r="C233" s="26"/>
      <c r="D233" s="26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62"/>
      <c r="S233" s="62"/>
      <c r="V233" s="55"/>
    </row>
    <row r="234" spans="1:22" s="56" customFormat="1">
      <c r="A234" s="55"/>
      <c r="B234" s="26"/>
      <c r="C234" s="26"/>
      <c r="D234" s="26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62"/>
      <c r="S234" s="62"/>
      <c r="V234" s="55"/>
    </row>
    <row r="235" spans="1:22" s="56" customFormat="1">
      <c r="A235" s="55"/>
      <c r="B235" s="26"/>
      <c r="C235" s="26"/>
      <c r="D235" s="26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62"/>
      <c r="S235" s="62"/>
      <c r="V235" s="55"/>
    </row>
    <row r="236" spans="1:22" s="56" customFormat="1">
      <c r="A236" s="55"/>
      <c r="B236" s="26"/>
      <c r="C236" s="26"/>
      <c r="D236" s="26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62"/>
      <c r="S236" s="62"/>
      <c r="V236" s="55"/>
    </row>
    <row r="237" spans="1:22" s="56" customFormat="1">
      <c r="A237" s="55"/>
      <c r="B237" s="26"/>
      <c r="C237" s="26"/>
      <c r="D237" s="26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62"/>
      <c r="S237" s="62"/>
      <c r="V237" s="55"/>
    </row>
    <row r="238" spans="1:22" s="56" customFormat="1">
      <c r="A238" s="55"/>
      <c r="B238" s="26"/>
      <c r="C238" s="26"/>
      <c r="D238" s="26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62"/>
      <c r="S238" s="62"/>
      <c r="V238" s="55"/>
    </row>
    <row r="239" spans="1:22" s="56" customFormat="1">
      <c r="A239" s="55"/>
      <c r="B239" s="26"/>
      <c r="C239" s="26"/>
      <c r="D239" s="26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62"/>
      <c r="S239" s="62"/>
      <c r="V239" s="55"/>
    </row>
    <row r="240" spans="1:22" s="56" customFormat="1">
      <c r="A240" s="55"/>
      <c r="B240" s="26"/>
      <c r="C240" s="26"/>
      <c r="D240" s="26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62"/>
      <c r="S240" s="62"/>
      <c r="V240" s="55"/>
    </row>
    <row r="241" spans="1:22" s="56" customFormat="1">
      <c r="A241" s="55"/>
      <c r="B241" s="26"/>
      <c r="C241" s="26"/>
      <c r="D241" s="26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62"/>
      <c r="S241" s="62"/>
      <c r="V241" s="55"/>
    </row>
    <row r="242" spans="1:22" s="56" customFormat="1">
      <c r="A242" s="55"/>
      <c r="B242" s="26"/>
      <c r="C242" s="26"/>
      <c r="D242" s="26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62"/>
      <c r="S242" s="62"/>
      <c r="V242" s="55"/>
    </row>
    <row r="243" spans="1:22" s="56" customFormat="1">
      <c r="A243" s="55"/>
      <c r="B243" s="26"/>
      <c r="C243" s="26"/>
      <c r="D243" s="26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62"/>
      <c r="S243" s="62"/>
      <c r="V243" s="55"/>
    </row>
    <row r="244" spans="1:22" s="56" customFormat="1">
      <c r="A244" s="55"/>
      <c r="B244" s="26"/>
      <c r="C244" s="26"/>
      <c r="D244" s="26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62"/>
      <c r="S244" s="62"/>
      <c r="V244" s="55"/>
    </row>
    <row r="245" spans="1:22" s="56" customFormat="1">
      <c r="A245" s="55"/>
      <c r="B245" s="26"/>
      <c r="C245" s="26"/>
      <c r="D245" s="26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62"/>
      <c r="S245" s="62"/>
      <c r="V245" s="55"/>
    </row>
    <row r="246" spans="1:22" s="56" customFormat="1">
      <c r="A246" s="55"/>
      <c r="B246" s="26"/>
      <c r="C246" s="26"/>
      <c r="D246" s="26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62"/>
      <c r="S246" s="62"/>
      <c r="V246" s="55"/>
    </row>
    <row r="247" spans="1:22" s="56" customFormat="1">
      <c r="A247" s="55"/>
      <c r="B247" s="26"/>
      <c r="C247" s="26"/>
      <c r="D247" s="26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62"/>
      <c r="S247" s="62"/>
      <c r="V247" s="55"/>
    </row>
    <row r="248" spans="1:22" s="56" customFormat="1">
      <c r="A248" s="55"/>
      <c r="B248" s="26"/>
      <c r="C248" s="26"/>
      <c r="D248" s="26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62"/>
      <c r="S248" s="62"/>
      <c r="V248" s="55"/>
    </row>
    <row r="249" spans="1:22" s="56" customFormat="1">
      <c r="A249" s="55"/>
      <c r="B249" s="26"/>
      <c r="C249" s="26"/>
      <c r="D249" s="26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62"/>
      <c r="S249" s="62"/>
      <c r="V249" s="55"/>
    </row>
    <row r="250" spans="1:22" s="56" customFormat="1">
      <c r="A250" s="55"/>
      <c r="B250" s="26"/>
      <c r="C250" s="26"/>
      <c r="D250" s="26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62"/>
      <c r="S250" s="62"/>
      <c r="V250" s="55"/>
    </row>
    <row r="251" spans="1:22" s="56" customFormat="1">
      <c r="A251" s="55"/>
      <c r="B251" s="26"/>
      <c r="C251" s="26"/>
      <c r="D251" s="26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62"/>
      <c r="S251" s="62"/>
      <c r="V251" s="55"/>
    </row>
    <row r="252" spans="1:22" s="56" customFormat="1">
      <c r="A252" s="55"/>
      <c r="B252" s="26"/>
      <c r="C252" s="26"/>
      <c r="D252" s="26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62"/>
      <c r="S252" s="62"/>
      <c r="V252" s="55"/>
    </row>
    <row r="253" spans="1:22" s="56" customFormat="1">
      <c r="A253" s="55"/>
      <c r="B253" s="26"/>
      <c r="C253" s="26"/>
      <c r="D253" s="26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62"/>
      <c r="S253" s="62"/>
      <c r="V253" s="55"/>
    </row>
    <row r="254" spans="1:22" s="56" customFormat="1">
      <c r="A254" s="55"/>
      <c r="B254" s="26"/>
      <c r="C254" s="26"/>
      <c r="D254" s="26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62"/>
      <c r="S254" s="62"/>
      <c r="V254" s="55"/>
    </row>
    <row r="255" spans="1:22" s="56" customFormat="1">
      <c r="A255" s="55"/>
      <c r="B255" s="26"/>
      <c r="C255" s="26"/>
      <c r="D255" s="26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62"/>
      <c r="S255" s="62"/>
      <c r="V255" s="55"/>
    </row>
    <row r="256" spans="1:22" s="56" customFormat="1">
      <c r="A256" s="55"/>
      <c r="B256" s="26"/>
      <c r="C256" s="26"/>
      <c r="D256" s="26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62"/>
      <c r="S256" s="62"/>
      <c r="V256" s="55"/>
    </row>
    <row r="257" spans="1:22" s="56" customFormat="1">
      <c r="A257" s="55"/>
      <c r="B257" s="26"/>
      <c r="C257" s="26"/>
      <c r="D257" s="26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62"/>
      <c r="S257" s="62"/>
      <c r="V257" s="55"/>
    </row>
    <row r="258" spans="1:22" s="56" customFormat="1">
      <c r="A258" s="55"/>
      <c r="B258" s="26"/>
      <c r="C258" s="26"/>
      <c r="D258" s="26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62"/>
      <c r="S258" s="62"/>
      <c r="V258" s="55"/>
    </row>
    <row r="259" spans="1:22" s="56" customFormat="1">
      <c r="A259" s="55"/>
      <c r="B259" s="26"/>
      <c r="C259" s="26"/>
      <c r="D259" s="26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62"/>
      <c r="S259" s="62"/>
      <c r="V259" s="55"/>
    </row>
    <row r="260" spans="1:22" s="56" customFormat="1">
      <c r="A260" s="55"/>
      <c r="B260" s="26"/>
      <c r="C260" s="26"/>
      <c r="D260" s="26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62"/>
      <c r="S260" s="62"/>
      <c r="V260" s="55"/>
    </row>
  </sheetData>
  <conditionalFormatting sqref="B68">
    <cfRule type="cellIs" dxfId="1" priority="6" operator="equal">
      <formula>XBR68</formula>
    </cfRule>
  </conditionalFormatting>
  <pageMargins left="0.7" right="0.7" top="0.75" bottom="0.75" header="0.3" footer="0.3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</sheetPr>
  <dimension ref="A1:Z261"/>
  <sheetViews>
    <sheetView zoomScaleNormal="100" workbookViewId="0">
      <pane xSplit="4" ySplit="2" topLeftCell="E3" activePane="bottomRight" state="frozen"/>
      <selection pane="bottomRight" activeCell="E3" sqref="E3"/>
      <selection pane="bottomLeft" activeCell="B29" sqref="B29"/>
      <selection pane="topRight" activeCell="B29" sqref="B29"/>
    </sheetView>
  </sheetViews>
  <sheetFormatPr defaultColWidth="9.140625" defaultRowHeight="12.75"/>
  <cols>
    <col min="1" max="1" width="12.28515625" style="55" bestFit="1" customWidth="1"/>
    <col min="2" max="2" width="60.7109375" style="26" customWidth="1"/>
    <col min="3" max="3" width="7.42578125" style="26" customWidth="1"/>
    <col min="4" max="4" width="8.7109375" style="26" customWidth="1"/>
    <col min="5" max="5" width="6" style="56" bestFit="1" customWidth="1"/>
    <col min="6" max="6" width="14.5703125" style="55" bestFit="1" customWidth="1"/>
    <col min="7" max="7" width="18.7109375" style="55" customWidth="1"/>
    <col min="8" max="8" width="15" style="55" bestFit="1" customWidth="1"/>
    <col min="9" max="9" width="2.7109375" style="55" customWidth="1"/>
    <col min="10" max="10" width="14.5703125" style="55" bestFit="1" customWidth="1"/>
    <col min="11" max="11" width="15.28515625" style="55" customWidth="1"/>
    <col min="12" max="12" width="16.5703125" style="55" bestFit="1" customWidth="1"/>
    <col min="13" max="14" width="14.5703125" style="55" customWidth="1"/>
    <col min="15" max="15" width="14.5703125" style="55" bestFit="1" customWidth="1"/>
    <col min="16" max="16" width="14.5703125" style="55" customWidth="1"/>
    <col min="17" max="17" width="14.140625" style="62" bestFit="1" customWidth="1"/>
    <col min="18" max="18" width="14.140625" style="62" customWidth="1"/>
    <col min="19" max="19" width="9.140625" style="55"/>
    <col min="20" max="20" width="11" style="55" bestFit="1" customWidth="1"/>
    <col min="21" max="21" width="14.5703125" style="55" customWidth="1"/>
    <col min="22" max="22" width="9.140625" style="55"/>
    <col min="23" max="23" width="11.7109375" style="55" bestFit="1" customWidth="1"/>
    <col min="24" max="24" width="11.5703125" style="55" bestFit="1" customWidth="1"/>
    <col min="25" max="26" width="11.7109375" style="55" bestFit="1" customWidth="1"/>
    <col min="27" max="16384" width="9.140625" style="55"/>
  </cols>
  <sheetData>
    <row r="1" spans="1:26" s="41" customFormat="1">
      <c r="B1" s="42"/>
      <c r="C1" s="42"/>
      <c r="D1" s="42"/>
      <c r="E1" s="43"/>
      <c r="G1" s="44" t="s">
        <v>186</v>
      </c>
      <c r="H1" s="45">
        <v>5609615.3200000003</v>
      </c>
      <c r="K1" s="44" t="s">
        <v>187</v>
      </c>
      <c r="L1" s="45">
        <v>1201019.78</v>
      </c>
      <c r="Q1" s="47"/>
      <c r="R1" s="47"/>
    </row>
    <row r="2" spans="1:26" s="51" customFormat="1" ht="51">
      <c r="A2" s="5" t="s">
        <v>1</v>
      </c>
      <c r="B2" s="6" t="s">
        <v>2</v>
      </c>
      <c r="C2" s="6" t="s">
        <v>188</v>
      </c>
      <c r="D2" s="6" t="s">
        <v>3</v>
      </c>
      <c r="E2" s="48" t="s">
        <v>189</v>
      </c>
      <c r="F2" s="6" t="s">
        <v>190</v>
      </c>
      <c r="G2" s="6" t="s">
        <v>191</v>
      </c>
      <c r="H2" s="49" t="s">
        <v>209</v>
      </c>
      <c r="I2" s="50"/>
      <c r="J2" s="6" t="s">
        <v>193</v>
      </c>
      <c r="K2" s="6" t="s">
        <v>194</v>
      </c>
      <c r="L2" s="49" t="s">
        <v>211</v>
      </c>
      <c r="Q2" s="52"/>
      <c r="R2" s="52"/>
      <c r="W2" s="51" t="s">
        <v>196</v>
      </c>
      <c r="X2" s="51" t="s">
        <v>197</v>
      </c>
      <c r="Y2" s="51" t="s">
        <v>198</v>
      </c>
      <c r="Z2" s="51" t="s">
        <v>199</v>
      </c>
    </row>
    <row r="3" spans="1:26">
      <c r="A3" s="53"/>
      <c r="C3" s="54"/>
      <c r="E3" s="58"/>
      <c r="F3" s="33"/>
      <c r="G3" s="60"/>
      <c r="H3" s="33"/>
      <c r="I3" s="33"/>
      <c r="J3" s="33"/>
      <c r="K3" s="60"/>
      <c r="L3" s="61"/>
    </row>
    <row r="4" spans="1:26" s="67" customFormat="1">
      <c r="A4" s="63"/>
      <c r="B4" s="64" t="s">
        <v>200</v>
      </c>
      <c r="C4" s="65"/>
      <c r="D4" s="66"/>
      <c r="E4" s="68"/>
      <c r="F4" s="69"/>
      <c r="G4" s="70"/>
      <c r="H4" s="69"/>
      <c r="I4" s="69"/>
      <c r="J4" s="69"/>
      <c r="K4" s="70"/>
      <c r="L4" s="71"/>
      <c r="Q4" s="72"/>
      <c r="R4" s="72"/>
    </row>
    <row r="5" spans="1:26">
      <c r="A5" s="88" t="s">
        <v>32</v>
      </c>
      <c r="B5" s="89" t="s">
        <v>33</v>
      </c>
      <c r="C5" s="54" t="str">
        <f>IFERROR(VLOOKUP(A5,'[5]SHOPP UPL SFY2020 Combined OUT'!$A:$F,6,FALSE),IFERROR(VLOOKUP(A5,'[5]SHOPP UPL SFY2020 Combined INP'!$A:$F,6,FALSE),VLOOKUP(A5,'[5]DRG UPL SFY20 Combined'!$A:$J,10,FALSE)))</f>
        <v>Yes</v>
      </c>
      <c r="D5" s="26">
        <v>1</v>
      </c>
      <c r="E5" s="58">
        <v>1</v>
      </c>
      <c r="F5" s="33">
        <v>7616152.4694999997</v>
      </c>
      <c r="G5" s="60">
        <f t="shared" ref="G5:G36" si="0">IF($E5=1,F5/$F$59,0)</f>
        <v>2.1176356557605334E-2</v>
      </c>
      <c r="H5" s="33">
        <f t="shared" ref="H5:H36" si="1">IF($E5=1,ROUND(G5*($H$62+$H$63),2),0)</f>
        <v>102393.56</v>
      </c>
      <c r="I5" s="33"/>
      <c r="J5" s="33">
        <v>5726786.0100000091</v>
      </c>
      <c r="K5" s="60">
        <f t="shared" ref="K5:K36" si="2">IF($E5=1,J5/$J$59,0)</f>
        <v>2.1105998274287892E-2</v>
      </c>
      <c r="L5" s="61">
        <f t="shared" ref="L5:L36" si="3">IF($E5=1,ROUND(K5*($L$62+$L$63),2),0)</f>
        <v>20117.310000000001</v>
      </c>
      <c r="M5" s="62"/>
      <c r="N5" s="62"/>
      <c r="O5" s="62"/>
      <c r="P5" s="62"/>
      <c r="U5" s="62"/>
      <c r="W5" s="55" t="str">
        <f>VLOOKUP(A5,'[5]DRG UPL SFY20 Combined'!A:A,1,FALSE)</f>
        <v>200439230A</v>
      </c>
      <c r="X5" s="73"/>
      <c r="Y5" s="55" t="str">
        <f>VLOOKUP(A5,'[5]SHOPP UPL SFY2020 Combined OUT'!A:A,1,FALSE)</f>
        <v>200439230A</v>
      </c>
      <c r="Z5" s="55" t="str">
        <f>VLOOKUP(A5,'[5]Cost UPL SFY20 Combine'!B:B,1,FALSE)</f>
        <v>200439230A</v>
      </c>
    </row>
    <row r="6" spans="1:26">
      <c r="A6" s="90" t="s">
        <v>34</v>
      </c>
      <c r="B6" s="89" t="s">
        <v>35</v>
      </c>
      <c r="C6" s="54" t="str">
        <f>IFERROR(VLOOKUP(A6,'[5]SHOPP UPL SFY2020 Combined OUT'!$A:$F,6,FALSE),IFERROR(VLOOKUP(A6,'[5]SHOPP UPL SFY2020 Combined INP'!$A:$F,6,FALSE),VLOOKUP(A6,'[5]DRG UPL SFY20 Combined'!$A:$J,10,FALSE)))</f>
        <v>Yes</v>
      </c>
      <c r="D6" s="26">
        <v>1</v>
      </c>
      <c r="E6" s="58">
        <v>1</v>
      </c>
      <c r="F6" s="33">
        <v>6081094.2868749984</v>
      </c>
      <c r="G6" s="60">
        <f t="shared" si="0"/>
        <v>1.6908198909486354E-2</v>
      </c>
      <c r="H6" s="33">
        <f t="shared" si="1"/>
        <v>81755.83</v>
      </c>
      <c r="I6" s="33"/>
      <c r="J6" s="33">
        <v>6975554.6400000257</v>
      </c>
      <c r="K6" s="60">
        <f t="shared" si="2"/>
        <v>2.5708319454744426E-2</v>
      </c>
      <c r="L6" s="61">
        <f t="shared" si="3"/>
        <v>24504.04</v>
      </c>
      <c r="M6" s="62"/>
      <c r="N6" s="62"/>
      <c r="O6" s="62"/>
      <c r="P6" s="62"/>
      <c r="U6" s="62"/>
      <c r="W6" s="55" t="str">
        <f>VLOOKUP(A6,'[5]DRG UPL SFY20 Combined'!A:A,1,FALSE)</f>
        <v>100696610B</v>
      </c>
      <c r="X6" s="73"/>
      <c r="Y6" s="55" t="str">
        <f>VLOOKUP(A6,'[5]SHOPP UPL SFY2020 Combined OUT'!A:A,1,FALSE)</f>
        <v>100696610B</v>
      </c>
      <c r="Z6" s="55" t="str">
        <f>VLOOKUP(A6,'[5]Cost UPL SFY20 Combine'!B:B,1,FALSE)</f>
        <v>100696610B</v>
      </c>
    </row>
    <row r="7" spans="1:26">
      <c r="A7" s="90" t="s">
        <v>36</v>
      </c>
      <c r="B7" s="89" t="s">
        <v>37</v>
      </c>
      <c r="C7" s="54" t="str">
        <f>IFERROR(VLOOKUP(A7,'[5]SHOPP UPL SFY2020 Combined OUT'!$A:$F,6,FALSE),IFERROR(VLOOKUP(A7,'[5]SHOPP UPL SFY2020 Combined INP'!$A:$F,6,FALSE),VLOOKUP(A7,'[5]DRG UPL SFY20 Combined'!$A:$J,10,FALSE)))</f>
        <v>Yes</v>
      </c>
      <c r="D7" s="26">
        <v>1</v>
      </c>
      <c r="E7" s="58">
        <v>1</v>
      </c>
      <c r="F7" s="33">
        <v>409082.76425000001</v>
      </c>
      <c r="G7" s="60">
        <f t="shared" si="0"/>
        <v>1.1374355374344971E-3</v>
      </c>
      <c r="H7" s="33">
        <f t="shared" si="1"/>
        <v>5499.82</v>
      </c>
      <c r="I7" s="33"/>
      <c r="J7" s="33">
        <v>2308632.2299999897</v>
      </c>
      <c r="K7" s="60">
        <f t="shared" si="2"/>
        <v>8.5084352335255339E-3</v>
      </c>
      <c r="L7" s="61">
        <f t="shared" si="3"/>
        <v>8109.87</v>
      </c>
      <c r="M7" s="62"/>
      <c r="N7" s="62"/>
      <c r="O7" s="62"/>
      <c r="P7" s="62"/>
      <c r="U7" s="62"/>
      <c r="W7" s="55" t="str">
        <f>VLOOKUP(A7,'[5]DRG UPL SFY20 Combined'!A:A,1,FALSE)</f>
        <v>200102450A</v>
      </c>
      <c r="X7" s="73"/>
      <c r="Y7" s="55" t="str">
        <f>VLOOKUP(A7,'[5]SHOPP UPL SFY2020 Combined OUT'!A:A,1,FALSE)</f>
        <v>200102450A</v>
      </c>
      <c r="Z7" s="55" t="str">
        <f>VLOOKUP(A7,'[5]Cost UPL SFY20 Combine'!B:B,1,FALSE)</f>
        <v>200102450A</v>
      </c>
    </row>
    <row r="8" spans="1:26">
      <c r="A8" s="22" t="s">
        <v>38</v>
      </c>
      <c r="B8" s="89" t="s">
        <v>39</v>
      </c>
      <c r="C8" s="54" t="str">
        <f>IFERROR(VLOOKUP(A8,'[5]SHOPP UPL SFY2020 Combined OUT'!$A:$F,6,FALSE),IFERROR(VLOOKUP(A8,'[5]SHOPP UPL SFY2020 Combined INP'!$A:$F,6,FALSE),VLOOKUP(A8,'[5]DRG UPL SFY20 Combined'!$A:$J,10,FALSE)))</f>
        <v>Yes</v>
      </c>
      <c r="D8" s="26">
        <v>1</v>
      </c>
      <c r="E8" s="58">
        <v>1</v>
      </c>
      <c r="F8" s="33">
        <v>1118925.7068749999</v>
      </c>
      <c r="G8" s="60">
        <f t="shared" si="0"/>
        <v>3.1111207168113783E-3</v>
      </c>
      <c r="H8" s="33">
        <f t="shared" si="1"/>
        <v>15043.13</v>
      </c>
      <c r="I8" s="33"/>
      <c r="J8" s="33">
        <v>2595552.0146605554</v>
      </c>
      <c r="K8" s="60">
        <f t="shared" si="2"/>
        <v>9.5658745143595916E-3</v>
      </c>
      <c r="L8" s="61">
        <f t="shared" si="3"/>
        <v>9117.77</v>
      </c>
      <c r="M8" s="62"/>
      <c r="N8" s="62"/>
      <c r="O8" s="62"/>
      <c r="P8" s="62"/>
      <c r="U8" s="62"/>
      <c r="W8" s="55" t="str">
        <f>VLOOKUP(A8,'[5]DRG UPL SFY20 Combined'!A:A,1,FALSE)</f>
        <v>200573000A</v>
      </c>
      <c r="X8" s="73"/>
      <c r="Y8" s="55" t="str">
        <f>VLOOKUP(A8,'[5]SHOPP UPL SFY2020 Combined OUT'!A:A,1,FALSE)</f>
        <v>200573000A</v>
      </c>
      <c r="Z8" s="55" t="str">
        <f>VLOOKUP(A8,'[5]Cost UPL SFY20 Combine'!B:B,1,FALSE)</f>
        <v>200573000A</v>
      </c>
    </row>
    <row r="9" spans="1:26">
      <c r="A9" s="91" t="s">
        <v>40</v>
      </c>
      <c r="B9" s="89" t="s">
        <v>41</v>
      </c>
      <c r="C9" s="54" t="s">
        <v>202</v>
      </c>
      <c r="D9" s="26">
        <v>1</v>
      </c>
      <c r="E9" s="58">
        <v>1</v>
      </c>
      <c r="F9" s="33">
        <v>0</v>
      </c>
      <c r="G9" s="60">
        <f t="shared" si="0"/>
        <v>0</v>
      </c>
      <c r="H9" s="33">
        <f t="shared" si="1"/>
        <v>0</v>
      </c>
      <c r="I9" s="33"/>
      <c r="J9" s="33">
        <v>0</v>
      </c>
      <c r="K9" s="60">
        <f t="shared" si="2"/>
        <v>0</v>
      </c>
      <c r="L9" s="61">
        <f t="shared" si="3"/>
        <v>0</v>
      </c>
      <c r="M9" s="62"/>
      <c r="N9" s="62"/>
      <c r="O9" s="62"/>
      <c r="P9" s="62"/>
      <c r="U9" s="62"/>
      <c r="W9" s="73"/>
      <c r="X9" s="73"/>
      <c r="Y9" s="73"/>
      <c r="Z9" s="73"/>
    </row>
    <row r="10" spans="1:26">
      <c r="A10" s="92" t="s">
        <v>42</v>
      </c>
      <c r="B10" s="89" t="s">
        <v>43</v>
      </c>
      <c r="C10" s="54" t="str">
        <f>IFERROR(VLOOKUP(A10,'[5]SHOPP UPL SFY2020 Combined OUT'!$A:$F,6,FALSE),IFERROR(VLOOKUP(A10,'[5]SHOPP UPL SFY2020 Combined INP'!$A:$F,6,FALSE),VLOOKUP(A10,'[5]DRG UPL SFY20 Combined'!$A:$J,10,FALSE)))</f>
        <v>No</v>
      </c>
      <c r="D10" s="26">
        <v>1</v>
      </c>
      <c r="E10" s="58">
        <v>1</v>
      </c>
      <c r="F10" s="33">
        <v>6692840.5300000003</v>
      </c>
      <c r="G10" s="60">
        <f t="shared" si="0"/>
        <v>1.8609130793277938E-2</v>
      </c>
      <c r="H10" s="33">
        <f t="shared" si="1"/>
        <v>89980.31</v>
      </c>
      <c r="I10" s="33"/>
      <c r="J10" s="33">
        <v>0</v>
      </c>
      <c r="K10" s="60">
        <f t="shared" si="2"/>
        <v>0</v>
      </c>
      <c r="L10" s="61">
        <f t="shared" si="3"/>
        <v>0</v>
      </c>
      <c r="M10" s="62"/>
      <c r="N10" s="62"/>
      <c r="O10" s="62"/>
      <c r="P10" s="62"/>
      <c r="U10" s="62"/>
      <c r="W10" s="73"/>
      <c r="X10" s="55" t="str">
        <f>VLOOKUP(A10,'[5]SHOPP UPL SFY2020 Combined INP'!A:A,1,FALSE)</f>
        <v>200085660H</v>
      </c>
      <c r="Y10" s="73"/>
      <c r="Z10" s="55" t="str">
        <f>VLOOKUP(A10,'[5]Cost UPL SFY20 Combine'!B:B,1,FALSE)</f>
        <v>200085660H</v>
      </c>
    </row>
    <row r="11" spans="1:26">
      <c r="A11" s="88" t="s">
        <v>44</v>
      </c>
      <c r="B11" s="89" t="s">
        <v>45</v>
      </c>
      <c r="C11" s="54" t="str">
        <f>IFERROR(VLOOKUP(A11,'[5]SHOPP UPL SFY2020 Combined OUT'!$A:$F,6,FALSE),IFERROR(VLOOKUP(A11,'[5]SHOPP UPL SFY2020 Combined INP'!$A:$F,6,FALSE),VLOOKUP(A11,'[5]DRG UPL SFY20 Combined'!$A:$J,10,FALSE)))</f>
        <v>Yes</v>
      </c>
      <c r="D11" s="26">
        <v>1</v>
      </c>
      <c r="E11" s="58">
        <v>1</v>
      </c>
      <c r="F11" s="33">
        <v>727630.75462500006</v>
      </c>
      <c r="G11" s="60">
        <f t="shared" si="0"/>
        <v>2.0231433606304901E-3</v>
      </c>
      <c r="H11" s="33">
        <f t="shared" si="1"/>
        <v>9782.4599999999991</v>
      </c>
      <c r="I11" s="33"/>
      <c r="J11" s="33">
        <v>1390486.6100000003</v>
      </c>
      <c r="K11" s="60">
        <f t="shared" si="2"/>
        <v>5.1246210247482913E-3</v>
      </c>
      <c r="L11" s="61">
        <f t="shared" si="3"/>
        <v>4884.5600000000004</v>
      </c>
      <c r="M11" s="62"/>
      <c r="N11" s="62"/>
      <c r="O11" s="62"/>
      <c r="P11" s="62"/>
      <c r="U11" s="62"/>
      <c r="W11" s="55" t="str">
        <f>VLOOKUP(A11,'[5]DRG UPL SFY20 Combined'!A:A,1,FALSE)</f>
        <v>100700010G</v>
      </c>
      <c r="X11" s="73"/>
      <c r="Y11" s="55" t="str">
        <f>VLOOKUP(A11,'[5]SHOPP UPL SFY2020 Combined OUT'!A:A,1,FALSE)</f>
        <v>100700010G</v>
      </c>
      <c r="Z11" s="55" t="str">
        <f>VLOOKUP(A11,'[5]Cost UPL SFY20 Combine'!B:B,1,FALSE)</f>
        <v>100700010G</v>
      </c>
    </row>
    <row r="12" spans="1:26">
      <c r="A12" s="88" t="s">
        <v>46</v>
      </c>
      <c r="B12" s="89" t="s">
        <v>47</v>
      </c>
      <c r="C12" s="54" t="str">
        <f>IFERROR(VLOOKUP(A12,'[5]SHOPP UPL SFY2020 Combined OUT'!$A:$F,6,FALSE),IFERROR(VLOOKUP(A12,'[5]SHOPP UPL SFY2020 Combined INP'!$A:$F,6,FALSE),VLOOKUP(A12,'[5]DRG UPL SFY20 Combined'!$A:$J,10,FALSE)))</f>
        <v>Yes</v>
      </c>
      <c r="D12" s="26">
        <v>1</v>
      </c>
      <c r="E12" s="58">
        <v>1</v>
      </c>
      <c r="F12" s="33">
        <v>2863621.91475</v>
      </c>
      <c r="G12" s="60">
        <f t="shared" si="0"/>
        <v>7.9621671120378174E-3</v>
      </c>
      <c r="H12" s="33">
        <f t="shared" si="1"/>
        <v>38499.29</v>
      </c>
      <c r="I12" s="33"/>
      <c r="J12" s="33">
        <v>6366406.5309158973</v>
      </c>
      <c r="K12" s="60">
        <f t="shared" si="2"/>
        <v>2.3463311711017797E-2</v>
      </c>
      <c r="L12" s="61">
        <f t="shared" si="3"/>
        <v>22364.2</v>
      </c>
      <c r="M12" s="62"/>
      <c r="N12" s="62"/>
      <c r="O12" s="62"/>
      <c r="P12" s="62"/>
      <c r="U12" s="62"/>
      <c r="W12" s="55" t="str">
        <f>VLOOKUP(A12,'[5]DRG UPL SFY20 Combined'!A:A,1,FALSE)</f>
        <v>100700120A</v>
      </c>
      <c r="X12" s="73"/>
      <c r="Y12" s="55" t="str">
        <f>VLOOKUP(A12,'[5]SHOPP UPL SFY2020 Combined OUT'!A:A,1,FALSE)</f>
        <v>100700120A</v>
      </c>
      <c r="Z12" s="55" t="str">
        <f>VLOOKUP(A12,'[5]Cost UPL SFY20 Combine'!B:B,1,FALSE)</f>
        <v>100700120A</v>
      </c>
    </row>
    <row r="13" spans="1:26">
      <c r="A13" s="90" t="s">
        <v>48</v>
      </c>
      <c r="B13" s="89" t="s">
        <v>49</v>
      </c>
      <c r="C13" s="54" t="str">
        <f>IFERROR(VLOOKUP(A13,'[5]SHOPP UPL SFY2020 Combined OUT'!$A:$F,6,FALSE),IFERROR(VLOOKUP(A13,'[5]SHOPP UPL SFY2020 Combined INP'!$A:$F,6,FALSE),VLOOKUP(A13,'[5]DRG UPL SFY20 Combined'!$A:$J,10,FALSE)))</f>
        <v>Yes</v>
      </c>
      <c r="D13" s="26">
        <v>1</v>
      </c>
      <c r="E13" s="58">
        <v>1</v>
      </c>
      <c r="F13" s="33">
        <v>1387409.49875</v>
      </c>
      <c r="G13" s="60">
        <f t="shared" si="0"/>
        <v>3.8576273721667373E-3</v>
      </c>
      <c r="H13" s="33">
        <f t="shared" si="1"/>
        <v>18652.7</v>
      </c>
      <c r="I13" s="33"/>
      <c r="J13" s="33">
        <v>3166525.0700000105</v>
      </c>
      <c r="K13" s="60">
        <f t="shared" si="2"/>
        <v>1.1670188574570025E-2</v>
      </c>
      <c r="L13" s="61">
        <f t="shared" si="3"/>
        <v>11123.51</v>
      </c>
      <c r="M13" s="62"/>
      <c r="N13" s="62"/>
      <c r="O13" s="62"/>
      <c r="P13" s="62"/>
      <c r="U13" s="62"/>
      <c r="W13" s="55" t="str">
        <f>VLOOKUP(A13,'[5]DRG UPL SFY20 Combined'!A:A,1,FALSE)</f>
        <v>100699410A</v>
      </c>
      <c r="X13" s="73"/>
      <c r="Y13" s="55" t="str">
        <f>VLOOKUP(A13,'[5]SHOPP UPL SFY2020 Combined OUT'!A:A,1,FALSE)</f>
        <v>100699410A</v>
      </c>
      <c r="Z13" s="55" t="str">
        <f>VLOOKUP(A13,'[5]Cost UPL SFY20 Combine'!B:B,1,FALSE)</f>
        <v>100699410A</v>
      </c>
    </row>
    <row r="14" spans="1:26">
      <c r="A14" s="90" t="s">
        <v>50</v>
      </c>
      <c r="B14" s="89" t="s">
        <v>51</v>
      </c>
      <c r="C14" s="54" t="str">
        <f>IFERROR(VLOOKUP(A14,'[5]SHOPP UPL SFY2020 Combined OUT'!$A:$F,6,FALSE),IFERROR(VLOOKUP(A14,'[5]SHOPP UPL SFY2020 Combined INP'!$A:$F,6,FALSE),VLOOKUP(A14,'[5]DRG UPL SFY20 Combined'!$A:$J,10,FALSE)))</f>
        <v>Yes</v>
      </c>
      <c r="D14" s="26">
        <v>1</v>
      </c>
      <c r="E14" s="58">
        <v>1</v>
      </c>
      <c r="F14" s="33">
        <v>231905.442625</v>
      </c>
      <c r="G14" s="60">
        <f t="shared" si="0"/>
        <v>6.4480226207954154E-4</v>
      </c>
      <c r="H14" s="33">
        <f t="shared" si="1"/>
        <v>3117.8</v>
      </c>
      <c r="I14" s="33"/>
      <c r="J14" s="33">
        <v>1345936.05</v>
      </c>
      <c r="K14" s="60">
        <f t="shared" si="2"/>
        <v>4.9604304926004761E-3</v>
      </c>
      <c r="L14" s="61">
        <f t="shared" si="3"/>
        <v>4728.0600000000004</v>
      </c>
      <c r="M14" s="62"/>
      <c r="N14" s="62"/>
      <c r="O14" s="62"/>
      <c r="P14" s="62"/>
      <c r="U14" s="62"/>
      <c r="W14" s="55" t="str">
        <f>VLOOKUP(A14,'[5]DRG UPL SFY20 Combined'!A:A,1,FALSE)</f>
        <v>200045700C</v>
      </c>
      <c r="X14" s="73"/>
      <c r="Y14" s="55" t="str">
        <f>VLOOKUP(A14,'[5]SHOPP UPL SFY2020 Combined OUT'!A:A,1,FALSE)</f>
        <v>200045700C</v>
      </c>
      <c r="Z14" s="55" t="str">
        <f>VLOOKUP(A14,'[5]Cost UPL SFY20 Combine'!B:B,1,FALSE)</f>
        <v>200045700C</v>
      </c>
    </row>
    <row r="15" spans="1:26">
      <c r="A15" s="88" t="s">
        <v>52</v>
      </c>
      <c r="B15" s="89" t="s">
        <v>53</v>
      </c>
      <c r="C15" s="54" t="str">
        <f>IFERROR(VLOOKUP(A15,'[5]SHOPP UPL SFY2020 Combined OUT'!$A:$F,6,FALSE),IFERROR(VLOOKUP(A15,'[5]SHOPP UPL SFY2020 Combined INP'!$A:$F,6,FALSE),VLOOKUP(A15,'[5]DRG UPL SFY20 Combined'!$A:$J,10,FALSE)))</f>
        <v>Yes</v>
      </c>
      <c r="D15" s="26">
        <v>1</v>
      </c>
      <c r="E15" s="58">
        <v>1</v>
      </c>
      <c r="F15" s="33">
        <v>2254237.6197499996</v>
      </c>
      <c r="G15" s="60">
        <f t="shared" si="0"/>
        <v>6.2678025147949075E-3</v>
      </c>
      <c r="H15" s="33">
        <f t="shared" si="1"/>
        <v>30306.560000000001</v>
      </c>
      <c r="I15" s="33"/>
      <c r="J15" s="33">
        <v>3760421.5500000198</v>
      </c>
      <c r="K15" s="60">
        <f t="shared" si="2"/>
        <v>1.385898662990121E-2</v>
      </c>
      <c r="L15" s="61">
        <f t="shared" si="3"/>
        <v>13209.78</v>
      </c>
      <c r="M15" s="62"/>
      <c r="N15" s="62"/>
      <c r="O15" s="62"/>
      <c r="P15" s="62"/>
      <c r="U15" s="62"/>
      <c r="W15" s="55" t="str">
        <f>VLOOKUP(A15,'[5]DRG UPL SFY20 Combined'!A:A,1,FALSE)</f>
        <v>200435950A</v>
      </c>
      <c r="X15" s="73"/>
      <c r="Y15" s="55" t="str">
        <f>VLOOKUP(A15,'[5]SHOPP UPL SFY2020 Combined OUT'!A:A,1,FALSE)</f>
        <v>200435950A</v>
      </c>
      <c r="Z15" s="55" t="str">
        <f>VLOOKUP(A15,'[5]Cost UPL SFY20 Combine'!B:B,1,FALSE)</f>
        <v>200435950A</v>
      </c>
    </row>
    <row r="16" spans="1:26">
      <c r="A16" s="90" t="s">
        <v>54</v>
      </c>
      <c r="B16" s="89" t="s">
        <v>55</v>
      </c>
      <c r="C16" s="54" t="str">
        <f>IFERROR(VLOOKUP(A16,'[5]SHOPP UPL SFY2020 Combined OUT'!$A:$F,6,FALSE),IFERROR(VLOOKUP(A16,'[5]SHOPP UPL SFY2020 Combined INP'!$A:$F,6,FALSE),VLOOKUP(A16,'[5]DRG UPL SFY20 Combined'!$A:$J,10,FALSE)))</f>
        <v>Yes</v>
      </c>
      <c r="D16" s="26">
        <v>1</v>
      </c>
      <c r="E16" s="58">
        <v>1</v>
      </c>
      <c r="F16" s="33">
        <v>201398.23962500002</v>
      </c>
      <c r="G16" s="60">
        <f t="shared" si="0"/>
        <v>5.5997840766087352E-4</v>
      </c>
      <c r="H16" s="33">
        <f t="shared" si="1"/>
        <v>2707.65</v>
      </c>
      <c r="I16" s="33"/>
      <c r="J16" s="33">
        <v>2122189.5699999798</v>
      </c>
      <c r="K16" s="60">
        <f t="shared" si="2"/>
        <v>7.8213031400017792E-3</v>
      </c>
      <c r="L16" s="61">
        <f t="shared" si="3"/>
        <v>7454.92</v>
      </c>
      <c r="M16" s="62"/>
      <c r="N16" s="62"/>
      <c r="O16" s="62"/>
      <c r="P16" s="62"/>
      <c r="U16" s="62"/>
      <c r="W16" s="55" t="str">
        <f>VLOOKUP(A16,'[5]DRG UPL SFY20 Combined'!A:A,1,FALSE)</f>
        <v>200044190A</v>
      </c>
      <c r="X16" s="73"/>
      <c r="Y16" s="55" t="str">
        <f>VLOOKUP(A16,'[5]SHOPP UPL SFY2020 Combined OUT'!A:A,1,FALSE)</f>
        <v>200044190A</v>
      </c>
      <c r="Z16" s="55" t="str">
        <f>VLOOKUP(A16,'[5]Cost UPL SFY20 Combine'!B:B,1,FALSE)</f>
        <v>200044190A</v>
      </c>
    </row>
    <row r="17" spans="1:26">
      <c r="A17" s="90" t="s">
        <v>56</v>
      </c>
      <c r="B17" s="93" t="s">
        <v>57</v>
      </c>
      <c r="C17" s="54" t="str">
        <f>IFERROR(VLOOKUP(A17,'[5]SHOPP UPL SFY2020 Combined OUT'!$A:$F,6,FALSE),IFERROR(VLOOKUP(A17,'[5]SHOPP UPL SFY2020 Combined INP'!$A:$F,6,FALSE),VLOOKUP(A17,'[5]DRG UPL SFY20 Combined'!$A:$J,10,FALSE)))</f>
        <v>Yes</v>
      </c>
      <c r="D17" s="74">
        <v>1</v>
      </c>
      <c r="E17" s="58">
        <v>1</v>
      </c>
      <c r="F17" s="33">
        <v>35810126.780250005</v>
      </c>
      <c r="G17" s="60">
        <f t="shared" si="0"/>
        <v>9.9568386545366747E-2</v>
      </c>
      <c r="H17" s="33">
        <f t="shared" si="1"/>
        <v>481440.75</v>
      </c>
      <c r="I17" s="33"/>
      <c r="J17" s="33">
        <v>13064842.760000112</v>
      </c>
      <c r="K17" s="60">
        <f t="shared" si="2"/>
        <v>4.8150314725380242E-2</v>
      </c>
      <c r="L17" s="61">
        <f t="shared" si="3"/>
        <v>45894.76</v>
      </c>
      <c r="M17" s="62"/>
      <c r="N17" s="62"/>
      <c r="O17" s="62"/>
      <c r="P17" s="62"/>
      <c r="U17" s="62"/>
      <c r="W17" s="55" t="str">
        <f>VLOOKUP(A17,'[5]DRG UPL SFY20 Combined'!A:A,1,FALSE)</f>
        <v>200044210A</v>
      </c>
      <c r="X17" s="73"/>
      <c r="Y17" s="55" t="str">
        <f>VLOOKUP(A17,'[5]SHOPP UPL SFY2020 Combined OUT'!A:A,1,FALSE)</f>
        <v>200044210A</v>
      </c>
      <c r="Z17" s="55" t="str">
        <f>VLOOKUP(A17,'[5]Cost UPL SFY20 Combine'!B:B,1,FALSE)</f>
        <v>200044210A</v>
      </c>
    </row>
    <row r="18" spans="1:26" s="75" customFormat="1">
      <c r="A18" s="90" t="s">
        <v>58</v>
      </c>
      <c r="B18" s="89" t="s">
        <v>59</v>
      </c>
      <c r="C18" s="54" t="str">
        <f>IFERROR(VLOOKUP(A18,'[5]SHOPP UPL SFY2020 Combined OUT'!$A:$F,6,FALSE),IFERROR(VLOOKUP(A18,'[5]SHOPP UPL SFY2020 Combined INP'!$A:$F,6,FALSE),VLOOKUP(A18,'[5]DRG UPL SFY20 Combined'!$A:$J,10,FALSE)))</f>
        <v>Yes</v>
      </c>
      <c r="D18" s="26">
        <v>1</v>
      </c>
      <c r="E18" s="58">
        <v>1</v>
      </c>
      <c r="F18" s="33">
        <v>47687119.213</v>
      </c>
      <c r="G18" s="60">
        <f t="shared" si="0"/>
        <v>0.13259180980207133</v>
      </c>
      <c r="H18" s="33">
        <f t="shared" si="1"/>
        <v>641118.16</v>
      </c>
      <c r="I18" s="33"/>
      <c r="J18" s="33">
        <v>22768878.400000401</v>
      </c>
      <c r="K18" s="60">
        <f t="shared" si="2"/>
        <v>8.3914416808788445E-2</v>
      </c>
      <c r="L18" s="61">
        <f t="shared" si="3"/>
        <v>79983.53</v>
      </c>
      <c r="M18" s="62"/>
      <c r="N18" s="62"/>
      <c r="O18" s="62"/>
      <c r="P18" s="62"/>
      <c r="Q18" s="62"/>
      <c r="R18" s="62"/>
      <c r="S18" s="55"/>
      <c r="T18" s="55"/>
      <c r="U18" s="62"/>
      <c r="V18" s="55"/>
      <c r="W18" s="55" t="str">
        <f>VLOOKUP(A18,'[5]DRG UPL SFY20 Combined'!A:A,1,FALSE)</f>
        <v>100806400C</v>
      </c>
      <c r="X18" s="73"/>
      <c r="Y18" s="55" t="str">
        <f>VLOOKUP(A18,'[5]SHOPP UPL SFY2020 Combined OUT'!A:A,1,FALSE)</f>
        <v>100806400C</v>
      </c>
      <c r="Z18" s="55" t="str">
        <f>VLOOKUP(A18,'[5]Cost UPL SFY20 Combine'!B:B,1,FALSE)</f>
        <v>100806400C</v>
      </c>
    </row>
    <row r="19" spans="1:26">
      <c r="A19" s="90" t="s">
        <v>60</v>
      </c>
      <c r="B19" s="89" t="s">
        <v>61</v>
      </c>
      <c r="C19" s="54" t="str">
        <f>IFERROR(VLOOKUP(A19,'[5]SHOPP UPL SFY2020 Combined OUT'!$A:$F,6,FALSE),IFERROR(VLOOKUP(A19,'[5]SHOPP UPL SFY2020 Combined INP'!$A:$F,6,FALSE),VLOOKUP(A19,'[5]DRG UPL SFY20 Combined'!$A:$J,10,FALSE)))</f>
        <v>Yes</v>
      </c>
      <c r="D19" s="26">
        <v>1</v>
      </c>
      <c r="E19" s="58">
        <v>1</v>
      </c>
      <c r="F19" s="33">
        <v>5305359.1178749995</v>
      </c>
      <c r="G19" s="60">
        <f t="shared" si="0"/>
        <v>1.4751303469327624E-2</v>
      </c>
      <c r="H19" s="33">
        <f t="shared" si="1"/>
        <v>71326.64</v>
      </c>
      <c r="I19" s="33"/>
      <c r="J19" s="33">
        <v>4082079.2800000599</v>
      </c>
      <c r="K19" s="60">
        <f t="shared" si="2"/>
        <v>1.5044452174176399E-2</v>
      </c>
      <c r="L19" s="61">
        <f t="shared" si="3"/>
        <v>14339.71</v>
      </c>
      <c r="M19" s="62"/>
      <c r="N19" s="62"/>
      <c r="O19" s="62"/>
      <c r="P19" s="62"/>
      <c r="U19" s="62"/>
      <c r="W19" s="55" t="str">
        <f>VLOOKUP(A19,'[5]DRG UPL SFY20 Combined'!A:A,1,FALSE)</f>
        <v>100699500A</v>
      </c>
      <c r="X19" s="73"/>
      <c r="Y19" s="55" t="str">
        <f>VLOOKUP(A19,'[5]SHOPP UPL SFY2020 Combined OUT'!A:A,1,FALSE)</f>
        <v>100699500A</v>
      </c>
      <c r="Z19" s="55" t="str">
        <f>VLOOKUP(A19,'[5]Cost UPL SFY20 Combine'!B:B,1,FALSE)</f>
        <v>100699500A</v>
      </c>
    </row>
    <row r="20" spans="1:26">
      <c r="A20" s="90" t="s">
        <v>62</v>
      </c>
      <c r="B20" s="89" t="s">
        <v>63</v>
      </c>
      <c r="C20" s="54" t="str">
        <f>IFERROR(VLOOKUP(A20,'[5]SHOPP UPL SFY2020 Combined OUT'!$A:$F,6,FALSE),IFERROR(VLOOKUP(A20,'[5]SHOPP UPL SFY2020 Combined INP'!$A:$F,6,FALSE),VLOOKUP(A20,'[5]DRG UPL SFY20 Combined'!$A:$J,10,FALSE)))</f>
        <v>Yes</v>
      </c>
      <c r="D20" s="26">
        <v>1</v>
      </c>
      <c r="E20" s="58">
        <v>1</v>
      </c>
      <c r="F20" s="33">
        <v>3081052.5806249999</v>
      </c>
      <c r="G20" s="60">
        <f t="shared" si="0"/>
        <v>8.5667229327839878E-3</v>
      </c>
      <c r="H20" s="33">
        <f t="shared" si="1"/>
        <v>41422.480000000003</v>
      </c>
      <c r="I20" s="33"/>
      <c r="J20" s="33">
        <v>4079681.8000000496</v>
      </c>
      <c r="K20" s="60">
        <f t="shared" si="2"/>
        <v>1.5035616291596799E-2</v>
      </c>
      <c r="L20" s="61">
        <f t="shared" si="3"/>
        <v>14331.29</v>
      </c>
      <c r="M20" s="62"/>
      <c r="N20" s="62"/>
      <c r="O20" s="62"/>
      <c r="P20" s="62"/>
      <c r="U20" s="62"/>
      <c r="W20" s="55" t="str">
        <f>VLOOKUP(A20,'[5]DRG UPL SFY20 Combined'!A:A,1,FALSE)</f>
        <v>100700610A</v>
      </c>
      <c r="X20" s="73"/>
      <c r="Y20" s="55" t="str">
        <f>VLOOKUP(A20,'[5]SHOPP UPL SFY2020 Combined OUT'!A:A,1,FALSE)</f>
        <v>100700610A</v>
      </c>
      <c r="Z20" s="55" t="str">
        <f>VLOOKUP(A20,'[5]Cost UPL SFY20 Combine'!B:B,1,FALSE)</f>
        <v>100700610A</v>
      </c>
    </row>
    <row r="21" spans="1:26">
      <c r="A21" s="94" t="s">
        <v>64</v>
      </c>
      <c r="B21" s="89" t="s">
        <v>65</v>
      </c>
      <c r="C21" s="54" t="str">
        <f>IFERROR(VLOOKUP(A21,'[5]SHOPP UPL SFY2020 Combined OUT'!$A:$F,6,FALSE),IFERROR(VLOOKUP(A21,'[5]SHOPP UPL SFY2020 Combined INP'!$A:$F,6,FALSE),VLOOKUP(A21,'[5]DRG UPL SFY20 Combined'!$A:$J,10,FALSE)))</f>
        <v>Yes</v>
      </c>
      <c r="D21" s="26">
        <v>1</v>
      </c>
      <c r="E21" s="58">
        <v>1</v>
      </c>
      <c r="F21" s="33">
        <v>30804.006374999997</v>
      </c>
      <c r="G21" s="60">
        <f t="shared" si="0"/>
        <v>8.5649102353458031E-5</v>
      </c>
      <c r="H21" s="33">
        <f t="shared" si="1"/>
        <v>414.14</v>
      </c>
      <c r="I21" s="33"/>
      <c r="J21" s="33">
        <v>2974915.0099999951</v>
      </c>
      <c r="K21" s="60">
        <f t="shared" si="2"/>
        <v>1.0964012092921374E-2</v>
      </c>
      <c r="L21" s="61">
        <f t="shared" si="3"/>
        <v>10450.41</v>
      </c>
      <c r="M21" s="62"/>
      <c r="N21" s="62"/>
      <c r="O21" s="62"/>
      <c r="P21" s="62"/>
      <c r="U21" s="62"/>
      <c r="W21" s="55" t="str">
        <f>VLOOKUP(A21,'[5]DRG UPL SFY20 Combined'!A:A,1,FALSE)</f>
        <v>200834400A</v>
      </c>
      <c r="X21" s="73"/>
      <c r="Y21" s="55" t="str">
        <f>VLOOKUP(A21,'[5]SHOPP UPL SFY2020 Combined OUT'!A:A,1,FALSE)</f>
        <v>200834400A</v>
      </c>
      <c r="Z21" s="55" t="str">
        <f>VLOOKUP(A21,'[5]Cost UPL SFY20 Combine'!B:B,1,FALSE)</f>
        <v>200834400A</v>
      </c>
    </row>
    <row r="22" spans="1:26">
      <c r="A22" s="90" t="s">
        <v>66</v>
      </c>
      <c r="B22" s="89" t="s">
        <v>67</v>
      </c>
      <c r="C22" s="54" t="str">
        <f>IFERROR(VLOOKUP(A22,'[5]SHOPP UPL SFY2020 Combined OUT'!$A:$F,6,FALSE),IFERROR(VLOOKUP(A22,'[5]SHOPP UPL SFY2020 Combined INP'!$A:$F,6,FALSE),VLOOKUP(A22,'[5]DRG UPL SFY20 Combined'!$A:$J,10,FALSE)))</f>
        <v>Yes</v>
      </c>
      <c r="D22" s="26">
        <v>1</v>
      </c>
      <c r="E22" s="58">
        <v>1</v>
      </c>
      <c r="F22" s="33">
        <v>1520428.726125</v>
      </c>
      <c r="G22" s="60">
        <f t="shared" si="0"/>
        <v>4.2274811269583743E-3</v>
      </c>
      <c r="H22" s="33">
        <f t="shared" si="1"/>
        <v>20441.04</v>
      </c>
      <c r="I22" s="33"/>
      <c r="J22" s="33">
        <v>3245962.39000005</v>
      </c>
      <c r="K22" s="60">
        <f t="shared" si="2"/>
        <v>1.1962953824730801E-2</v>
      </c>
      <c r="L22" s="61">
        <f t="shared" si="3"/>
        <v>11402.56</v>
      </c>
      <c r="M22" s="62"/>
      <c r="N22" s="62"/>
      <c r="O22" s="62"/>
      <c r="P22" s="62"/>
      <c r="U22" s="62"/>
      <c r="W22" s="55" t="str">
        <f>VLOOKUP(A22,'[5]DRG UPL SFY20 Combined'!A:A,1,FALSE)</f>
        <v>100699700A</v>
      </c>
      <c r="X22" s="73"/>
      <c r="Y22" s="55" t="str">
        <f>VLOOKUP(A22,'[5]SHOPP UPL SFY2020 Combined OUT'!A:A,1,FALSE)</f>
        <v>100699700A</v>
      </c>
      <c r="Z22" s="55" t="str">
        <f>VLOOKUP(A22,'[5]Cost UPL SFY20 Combine'!B:B,1,FALSE)</f>
        <v>100699700A</v>
      </c>
    </row>
    <row r="23" spans="1:26">
      <c r="A23" s="90" t="s">
        <v>68</v>
      </c>
      <c r="B23" s="89" t="s">
        <v>69</v>
      </c>
      <c r="C23" s="54" t="str">
        <f>IFERROR(VLOOKUP(A23,'[5]SHOPP UPL SFY2020 Combined OUT'!$A:$F,6,FALSE),IFERROR(VLOOKUP(A23,'[5]SHOPP UPL SFY2020 Combined INP'!$A:$F,6,FALSE),VLOOKUP(A23,'[5]DRG UPL SFY20 Combined'!$A:$J,10,FALSE)))</f>
        <v>Yes</v>
      </c>
      <c r="D23" s="26">
        <v>1</v>
      </c>
      <c r="E23" s="58">
        <v>1</v>
      </c>
      <c r="F23" s="33">
        <v>1604992.4978749999</v>
      </c>
      <c r="G23" s="60">
        <f t="shared" si="0"/>
        <v>4.4626067484063803E-3</v>
      </c>
      <c r="H23" s="33">
        <f t="shared" si="1"/>
        <v>21577.94</v>
      </c>
      <c r="I23" s="33"/>
      <c r="J23" s="33">
        <v>2405429.5499999798</v>
      </c>
      <c r="K23" s="60">
        <f t="shared" si="2"/>
        <v>8.8651805467445059E-3</v>
      </c>
      <c r="L23" s="61">
        <f t="shared" si="3"/>
        <v>8449.9</v>
      </c>
      <c r="M23" s="62"/>
      <c r="N23" s="62"/>
      <c r="O23" s="62"/>
      <c r="P23" s="62"/>
      <c r="U23" s="62"/>
      <c r="W23" s="55" t="str">
        <f>VLOOKUP(A23,'[5]DRG UPL SFY20 Combined'!A:A,1,FALSE)</f>
        <v>200405550A</v>
      </c>
      <c r="X23" s="73"/>
      <c r="Y23" s="55" t="str">
        <f>VLOOKUP(A23,'[5]SHOPP UPL SFY2020 Combined OUT'!A:A,1,FALSE)</f>
        <v>200405550A</v>
      </c>
      <c r="Z23" s="55" t="str">
        <f>VLOOKUP(A23,'[5]Cost UPL SFY20 Combine'!B:B,1,FALSE)</f>
        <v>200405550A</v>
      </c>
    </row>
    <row r="24" spans="1:26">
      <c r="A24" s="90" t="s">
        <v>70</v>
      </c>
      <c r="B24" s="89" t="s">
        <v>71</v>
      </c>
      <c r="C24" s="54" t="str">
        <f>IFERROR(VLOOKUP(A24,'[5]SHOPP UPL SFY2020 Combined OUT'!$A:$F,6,FALSE),IFERROR(VLOOKUP(A24,'[5]SHOPP UPL SFY2020 Combined INP'!$A:$F,6,FALSE),VLOOKUP(A24,'[5]DRG UPL SFY20 Combined'!$A:$J,10,FALSE)))</f>
        <v>Yes</v>
      </c>
      <c r="D24" s="26">
        <v>1</v>
      </c>
      <c r="E24" s="58">
        <v>1</v>
      </c>
      <c r="F24" s="33">
        <v>1383128.5491249999</v>
      </c>
      <c r="G24" s="60">
        <f t="shared" si="0"/>
        <v>3.8457243914914959E-3</v>
      </c>
      <c r="H24" s="33">
        <f t="shared" si="1"/>
        <v>18595.14</v>
      </c>
      <c r="I24" s="33"/>
      <c r="J24" s="33">
        <v>3207219.1700000395</v>
      </c>
      <c r="K24" s="60">
        <f t="shared" si="2"/>
        <v>1.1820166171580727E-2</v>
      </c>
      <c r="L24" s="61">
        <f t="shared" si="3"/>
        <v>11266.46</v>
      </c>
      <c r="M24" s="62"/>
      <c r="N24" s="62"/>
      <c r="O24" s="62"/>
      <c r="P24" s="62"/>
      <c r="U24" s="62"/>
      <c r="W24" s="55" t="str">
        <f>VLOOKUP(A24,'[5]DRG UPL SFY20 Combined'!A:A,1,FALSE)</f>
        <v>100699440A</v>
      </c>
      <c r="X24" s="73"/>
      <c r="Y24" s="55" t="str">
        <f>VLOOKUP(A24,'[5]SHOPP UPL SFY2020 Combined OUT'!A:A,1,FALSE)</f>
        <v>100699440A</v>
      </c>
      <c r="Z24" s="55" t="str">
        <f>VLOOKUP(A24,'[5]Cost UPL SFY20 Combine'!B:B,1,FALSE)</f>
        <v>100699440A</v>
      </c>
    </row>
    <row r="25" spans="1:26">
      <c r="A25" s="90" t="s">
        <v>72</v>
      </c>
      <c r="B25" s="89" t="s">
        <v>73</v>
      </c>
      <c r="C25" s="54" t="str">
        <f>IFERROR(VLOOKUP(A25,'[5]SHOPP UPL SFY2020 Combined OUT'!$A:$F,6,FALSE),IFERROR(VLOOKUP(A25,'[5]SHOPP UPL SFY2020 Combined INP'!$A:$F,6,FALSE),VLOOKUP(A25,'[5]DRG UPL SFY20 Combined'!$A:$J,10,FALSE)))</f>
        <v>Yes</v>
      </c>
      <c r="D25" s="26">
        <v>1</v>
      </c>
      <c r="E25" s="58">
        <v>1</v>
      </c>
      <c r="F25" s="33">
        <v>12589925.232500002</v>
      </c>
      <c r="G25" s="60">
        <f t="shared" si="0"/>
        <v>3.5005699639639058E-2</v>
      </c>
      <c r="H25" s="33">
        <f t="shared" si="1"/>
        <v>169262.26</v>
      </c>
      <c r="I25" s="33"/>
      <c r="J25" s="33">
        <v>12817024.7200011</v>
      </c>
      <c r="K25" s="60">
        <f t="shared" si="2"/>
        <v>4.7236984435856021E-2</v>
      </c>
      <c r="L25" s="61">
        <f t="shared" si="3"/>
        <v>45024.22</v>
      </c>
      <c r="M25" s="62"/>
      <c r="N25" s="62"/>
      <c r="O25" s="62"/>
      <c r="P25" s="62"/>
      <c r="U25" s="62"/>
      <c r="W25" s="55" t="str">
        <f>VLOOKUP(A25,'[5]DRG UPL SFY20 Combined'!A:A,1,FALSE)</f>
        <v>100700200A</v>
      </c>
      <c r="X25" s="73"/>
      <c r="Y25" s="55" t="str">
        <f>VLOOKUP(A25,'[5]SHOPP UPL SFY2020 Combined OUT'!A:A,1,FALSE)</f>
        <v>100700200A</v>
      </c>
      <c r="Z25" s="55" t="str">
        <f>VLOOKUP(A25,'[5]Cost UPL SFY20 Combine'!B:B,1,FALSE)</f>
        <v>100700200A</v>
      </c>
    </row>
    <row r="26" spans="1:26">
      <c r="A26" s="90" t="s">
        <v>74</v>
      </c>
      <c r="B26" s="89" t="s">
        <v>75</v>
      </c>
      <c r="C26" s="54" t="str">
        <f>IFERROR(VLOOKUP(A26,'[5]SHOPP UPL SFY2020 Combined OUT'!$A:$F,6,FALSE),IFERROR(VLOOKUP(A26,'[5]SHOPP UPL SFY2020 Combined INP'!$A:$F,6,FALSE),VLOOKUP(A26,'[5]DRG UPL SFY20 Combined'!$A:$J,10,FALSE)))</f>
        <v>Yes</v>
      </c>
      <c r="D26" s="26">
        <v>1</v>
      </c>
      <c r="E26" s="58">
        <v>1</v>
      </c>
      <c r="F26" s="33">
        <v>2882568.8607499995</v>
      </c>
      <c r="G26" s="60">
        <f t="shared" si="0"/>
        <v>8.0148482112910764E-3</v>
      </c>
      <c r="H26" s="33">
        <f t="shared" si="1"/>
        <v>38754.01</v>
      </c>
      <c r="I26" s="33"/>
      <c r="J26" s="33">
        <v>4890076.9435796319</v>
      </c>
      <c r="K26" s="60">
        <f t="shared" si="2"/>
        <v>1.8022317466045244E-2</v>
      </c>
      <c r="L26" s="61">
        <f t="shared" si="3"/>
        <v>17178.080000000002</v>
      </c>
      <c r="M26" s="62"/>
      <c r="N26" s="62"/>
      <c r="O26" s="62"/>
      <c r="P26" s="62"/>
      <c r="U26" s="62"/>
      <c r="W26" s="55" t="str">
        <f>VLOOKUP(A26,'[5]DRG UPL SFY20 Combined'!A:A,1,FALSE)</f>
        <v>100699490A</v>
      </c>
      <c r="X26" s="73"/>
      <c r="Y26" s="55" t="str">
        <f>VLOOKUP(A26,'[5]SHOPP UPL SFY2020 Combined OUT'!A:A,1,FALSE)</f>
        <v>100699490A</v>
      </c>
      <c r="Z26" s="55" t="str">
        <f>VLOOKUP(A26,'[5]Cost UPL SFY20 Combine'!B:B,1,FALSE)</f>
        <v>100699490A</v>
      </c>
    </row>
    <row r="27" spans="1:26">
      <c r="A27" s="90" t="s">
        <v>76</v>
      </c>
      <c r="B27" s="89" t="s">
        <v>77</v>
      </c>
      <c r="C27" s="54" t="str">
        <f>IFERROR(VLOOKUP(A27,'[5]SHOPP UPL SFY2020 Combined OUT'!$A:$F,6,FALSE),IFERROR(VLOOKUP(A27,'[5]SHOPP UPL SFY2020 Combined INP'!$A:$F,6,FALSE),VLOOKUP(A27,'[5]DRG UPL SFY20 Combined'!$A:$J,10,FALSE)))</f>
        <v>Yes</v>
      </c>
      <c r="D27" s="26">
        <v>1</v>
      </c>
      <c r="E27" s="58">
        <v>1</v>
      </c>
      <c r="F27" s="33">
        <v>2513101.5428749998</v>
      </c>
      <c r="G27" s="60">
        <f t="shared" si="0"/>
        <v>6.9875615739718594E-3</v>
      </c>
      <c r="H27" s="33">
        <f t="shared" si="1"/>
        <v>33786.800000000003</v>
      </c>
      <c r="I27" s="33"/>
      <c r="J27" s="33">
        <v>3637645.6900000195</v>
      </c>
      <c r="K27" s="60">
        <f t="shared" si="2"/>
        <v>1.3406497732156589E-2</v>
      </c>
      <c r="L27" s="61">
        <f t="shared" si="3"/>
        <v>12778.48</v>
      </c>
      <c r="M27" s="62"/>
      <c r="N27" s="62"/>
      <c r="O27" s="62"/>
      <c r="P27" s="62"/>
      <c r="U27" s="62"/>
      <c r="W27" s="55" t="str">
        <f>VLOOKUP(A27,'[5]DRG UPL SFY20 Combined'!A:A,1,FALSE)</f>
        <v>100699420A</v>
      </c>
      <c r="X27" s="73"/>
      <c r="Y27" s="55" t="str">
        <f>VLOOKUP(A27,'[5]SHOPP UPL SFY2020 Combined OUT'!A:A,1,FALSE)</f>
        <v>100699420A</v>
      </c>
      <c r="Z27" s="55" t="str">
        <f>VLOOKUP(A27,'[5]Cost UPL SFY20 Combine'!B:B,1,FALSE)</f>
        <v>100699420A</v>
      </c>
    </row>
    <row r="28" spans="1:26">
      <c r="A28" s="39" t="s">
        <v>78</v>
      </c>
      <c r="B28" s="89" t="s">
        <v>79</v>
      </c>
      <c r="C28" s="54" t="str">
        <f>IFERROR(VLOOKUP(A28,'[5]SHOPP UPL SFY2020 Combined OUT'!$A:$F,6,FALSE),IFERROR(VLOOKUP(A28,'[5]SHOPP UPL SFY2020 Combined INP'!$A:$F,6,FALSE),VLOOKUP(A28,'[5]DRG UPL SFY20 Combined'!$A:$J,10,FALSE)))</f>
        <v>No</v>
      </c>
      <c r="D28" s="26">
        <v>1</v>
      </c>
      <c r="E28" s="58">
        <v>1</v>
      </c>
      <c r="F28" s="33">
        <v>256802.36</v>
      </c>
      <c r="G28" s="60">
        <f t="shared" si="0"/>
        <v>7.1402697910425881E-4</v>
      </c>
      <c r="H28" s="33">
        <f t="shared" si="1"/>
        <v>3452.52</v>
      </c>
      <c r="I28" s="33"/>
      <c r="J28" s="33">
        <v>0</v>
      </c>
      <c r="K28" s="60">
        <f t="shared" si="2"/>
        <v>0</v>
      </c>
      <c r="L28" s="61">
        <f t="shared" si="3"/>
        <v>0</v>
      </c>
      <c r="M28" s="62"/>
      <c r="N28" s="62"/>
      <c r="O28" s="62"/>
      <c r="P28" s="62"/>
      <c r="U28" s="62"/>
      <c r="W28" s="73"/>
      <c r="X28" s="55" t="str">
        <f>VLOOKUP(A28,'[5]SHOPP UPL SFY2020 Combined INP'!A:A,1,FALSE)</f>
        <v>100700380P</v>
      </c>
      <c r="Y28" s="73"/>
      <c r="Z28" s="55" t="str">
        <f>VLOOKUP(A28,'[5]Cost UPL SFY20 Combine'!B:B,1,FALSE)</f>
        <v>100700380P</v>
      </c>
    </row>
    <row r="29" spans="1:26">
      <c r="A29" s="90" t="s">
        <v>80</v>
      </c>
      <c r="B29" s="89" t="s">
        <v>81</v>
      </c>
      <c r="C29" s="54" t="str">
        <f>IFERROR(VLOOKUP(A29,'[5]SHOPP UPL SFY2020 Combined OUT'!$A:$F,6,FALSE),IFERROR(VLOOKUP(A29,'[5]SHOPP UPL SFY2020 Combined INP'!$A:$F,6,FALSE),VLOOKUP(A29,'[5]DRG UPL SFY20 Combined'!$A:$J,10,FALSE)))</f>
        <v>Yes</v>
      </c>
      <c r="D29" s="26">
        <v>1</v>
      </c>
      <c r="E29" s="58">
        <v>1</v>
      </c>
      <c r="F29" s="33">
        <v>322196.82912499999</v>
      </c>
      <c r="G29" s="60">
        <f t="shared" si="0"/>
        <v>8.9585324907876548E-4</v>
      </c>
      <c r="H29" s="33">
        <f t="shared" si="1"/>
        <v>4331.7</v>
      </c>
      <c r="I29" s="33"/>
      <c r="J29" s="33">
        <v>2358929.7099999897</v>
      </c>
      <c r="K29" s="60">
        <f t="shared" si="2"/>
        <v>8.6938059675161737E-3</v>
      </c>
      <c r="L29" s="61">
        <f t="shared" si="3"/>
        <v>8286.5499999999993</v>
      </c>
      <c r="M29" s="62"/>
      <c r="N29" s="62"/>
      <c r="O29" s="62"/>
      <c r="P29" s="62"/>
      <c r="U29" s="62"/>
      <c r="W29" s="55" t="str">
        <f>VLOOKUP(A29,'[5]DRG UPL SFY20 Combined'!A:A,1,FALSE)</f>
        <v>200735850A</v>
      </c>
      <c r="X29" s="73"/>
      <c r="Y29" s="55" t="str">
        <f>VLOOKUP(A29,'[5]SHOPP UPL SFY2020 Combined OUT'!A:A,1,FALSE)</f>
        <v>200735850A</v>
      </c>
      <c r="Z29" s="55" t="str">
        <f>VLOOKUP(A29,'[5]Cost UPL SFY20 Combine'!B:B,1,FALSE)</f>
        <v>200735850A</v>
      </c>
    </row>
    <row r="30" spans="1:26">
      <c r="A30" s="90" t="s">
        <v>82</v>
      </c>
      <c r="B30" s="89" t="s">
        <v>83</v>
      </c>
      <c r="C30" s="54" t="str">
        <f>IFERROR(VLOOKUP(A30,'[5]SHOPP UPL SFY2020 Combined OUT'!$A:$F,6,FALSE),IFERROR(VLOOKUP(A30,'[5]SHOPP UPL SFY2020 Combined INP'!$A:$F,6,FALSE),VLOOKUP(A30,'[5]DRG UPL SFY20 Combined'!$A:$J,10,FALSE)))</f>
        <v>Yes</v>
      </c>
      <c r="D30" s="26">
        <v>1</v>
      </c>
      <c r="E30" s="58">
        <v>1</v>
      </c>
      <c r="F30" s="33">
        <v>810490.92162499984</v>
      </c>
      <c r="G30" s="60">
        <f t="shared" si="0"/>
        <v>2.2535321885644869E-3</v>
      </c>
      <c r="H30" s="33">
        <f t="shared" si="1"/>
        <v>10896.45</v>
      </c>
      <c r="I30" s="33"/>
      <c r="J30" s="33">
        <v>1459421.672657918</v>
      </c>
      <c r="K30" s="60">
        <f t="shared" si="2"/>
        <v>5.3786803367175777E-3</v>
      </c>
      <c r="L30" s="61">
        <f t="shared" si="3"/>
        <v>5126.72</v>
      </c>
      <c r="M30" s="62"/>
      <c r="N30" s="62"/>
      <c r="O30" s="62"/>
      <c r="P30" s="62"/>
      <c r="U30" s="62"/>
      <c r="W30" s="55" t="str">
        <f>VLOOKUP(A30,'[5]DRG UPL SFY20 Combined'!A:A,1,FALSE)</f>
        <v>100700030A</v>
      </c>
      <c r="X30" s="73"/>
      <c r="Y30" s="55" t="str">
        <f>VLOOKUP(A30,'[5]SHOPP UPL SFY2020 Combined OUT'!A:A,1,FALSE)</f>
        <v>100700030A</v>
      </c>
      <c r="Z30" s="55" t="str">
        <f>VLOOKUP(A30,'[5]Cost UPL SFY20 Combine'!B:B,1,FALSE)</f>
        <v>100700030A</v>
      </c>
    </row>
    <row r="31" spans="1:26">
      <c r="A31" s="90" t="s">
        <v>84</v>
      </c>
      <c r="B31" s="89" t="s">
        <v>85</v>
      </c>
      <c r="C31" s="54" t="str">
        <f>IFERROR(VLOOKUP(A31,'[5]SHOPP UPL SFY2020 Combined OUT'!$A:$F,6,FALSE),IFERROR(VLOOKUP(A31,'[5]SHOPP UPL SFY2020 Combined INP'!$A:$F,6,FALSE),VLOOKUP(A31,'[5]DRG UPL SFY20 Combined'!$A:$J,10,FALSE)))</f>
        <v>Yes</v>
      </c>
      <c r="D31" s="26">
        <v>1</v>
      </c>
      <c r="E31" s="58">
        <v>1</v>
      </c>
      <c r="F31" s="33">
        <v>13786772.863999996</v>
      </c>
      <c r="G31" s="60">
        <f t="shared" si="0"/>
        <v>3.8333478631888303E-2</v>
      </c>
      <c r="H31" s="33">
        <f t="shared" si="1"/>
        <v>185353</v>
      </c>
      <c r="I31" s="33"/>
      <c r="J31" s="33">
        <v>12465295.014385642</v>
      </c>
      <c r="K31" s="60">
        <f t="shared" si="2"/>
        <v>4.5940689001248786E-2</v>
      </c>
      <c r="L31" s="61">
        <f t="shared" si="3"/>
        <v>43788.65</v>
      </c>
      <c r="M31" s="62"/>
      <c r="N31" s="62"/>
      <c r="O31" s="62"/>
      <c r="P31" s="62"/>
      <c r="U31" s="62"/>
      <c r="W31" s="55" t="str">
        <f>VLOOKUP(A31,'[5]DRG UPL SFY20 Combined'!A:A,1,FALSE)</f>
        <v>100699390A</v>
      </c>
      <c r="X31" s="73"/>
      <c r="Y31" s="55" t="str">
        <f>VLOOKUP(A31,'[5]SHOPP UPL SFY2020 Combined OUT'!A:A,1,FALSE)</f>
        <v>100699390A</v>
      </c>
      <c r="Z31" s="55" t="str">
        <f>VLOOKUP(A31,'[5]Cost UPL SFY20 Combine'!B:B,1,FALSE)</f>
        <v>100699390A</v>
      </c>
    </row>
    <row r="32" spans="1:26">
      <c r="A32" s="90" t="s">
        <v>86</v>
      </c>
      <c r="B32" s="89" t="s">
        <v>87</v>
      </c>
      <c r="C32" s="54" t="str">
        <f>IFERROR(VLOOKUP(A32,'[5]SHOPP UPL SFY2020 Combined OUT'!$A:$F,6,FALSE),IFERROR(VLOOKUP(A32,'[5]SHOPP UPL SFY2020 Combined INP'!$A:$F,6,FALSE),VLOOKUP(A32,'[5]DRG UPL SFY20 Combined'!$A:$J,10,FALSE)))</f>
        <v>Yes</v>
      </c>
      <c r="D32" s="26">
        <v>1</v>
      </c>
      <c r="E32" s="58">
        <v>1</v>
      </c>
      <c r="F32" s="33">
        <v>3710539.3286250001</v>
      </c>
      <c r="G32" s="60">
        <f t="shared" si="0"/>
        <v>1.0316981462575552E-2</v>
      </c>
      <c r="H32" s="33">
        <f t="shared" si="1"/>
        <v>49885.47</v>
      </c>
      <c r="I32" s="33"/>
      <c r="J32" s="33">
        <v>5558565.1200000392</v>
      </c>
      <c r="K32" s="60">
        <f t="shared" si="2"/>
        <v>2.0486022286388437E-2</v>
      </c>
      <c r="L32" s="61">
        <f t="shared" si="3"/>
        <v>19526.38</v>
      </c>
      <c r="M32" s="62"/>
      <c r="N32" s="62"/>
      <c r="O32" s="62"/>
      <c r="P32" s="62"/>
      <c r="U32" s="62"/>
      <c r="W32" s="55" t="str">
        <f>VLOOKUP(A32,'[5]DRG UPL SFY20 Combined'!A:A,1,FALSE)</f>
        <v>200509290A</v>
      </c>
      <c r="X32" s="73"/>
      <c r="Y32" s="55" t="str">
        <f>VLOOKUP(A32,'[5]SHOPP UPL SFY2020 Combined OUT'!A:A,1,FALSE)</f>
        <v>200509290A</v>
      </c>
      <c r="Z32" s="55" t="str">
        <f>VLOOKUP(A32,'[5]Cost UPL SFY20 Combine'!B:B,1,FALSE)</f>
        <v>200509290A</v>
      </c>
    </row>
    <row r="33" spans="1:26">
      <c r="A33" s="90" t="s">
        <v>88</v>
      </c>
      <c r="B33" s="89" t="s">
        <v>89</v>
      </c>
      <c r="C33" s="54" t="str">
        <f>IFERROR(VLOOKUP(A33,'[5]SHOPP UPL SFY2020 Combined OUT'!$A:$F,6,FALSE),IFERROR(VLOOKUP(A33,'[5]SHOPP UPL SFY2020 Combined INP'!$A:$F,6,FALSE),VLOOKUP(A33,'[5]DRG UPL SFY20 Combined'!$A:$J,10,FALSE)))</f>
        <v>Yes</v>
      </c>
      <c r="D33" s="26">
        <v>1</v>
      </c>
      <c r="E33" s="58">
        <v>1</v>
      </c>
      <c r="F33" s="33">
        <v>5177788.8946250007</v>
      </c>
      <c r="G33" s="60">
        <f t="shared" si="0"/>
        <v>1.4396600416244885E-2</v>
      </c>
      <c r="H33" s="33">
        <f t="shared" si="1"/>
        <v>69611.55</v>
      </c>
      <c r="I33" s="33"/>
      <c r="J33" s="33">
        <v>7827258.6499999473</v>
      </c>
      <c r="K33" s="60">
        <f t="shared" si="2"/>
        <v>2.8847263940163112E-2</v>
      </c>
      <c r="L33" s="61">
        <f t="shared" si="3"/>
        <v>27495.94</v>
      </c>
      <c r="M33" s="62"/>
      <c r="N33" s="62"/>
      <c r="O33" s="62"/>
      <c r="P33" s="62"/>
      <c r="U33" s="62"/>
      <c r="W33" s="55" t="str">
        <f>VLOOKUP(A33,'[5]DRG UPL SFY20 Combined'!A:A,1,FALSE)</f>
        <v>100262320C</v>
      </c>
      <c r="X33" s="73"/>
      <c r="Y33" s="55" t="str">
        <f>VLOOKUP(A33,'[5]SHOPP UPL SFY2020 Combined OUT'!A:A,1,FALSE)</f>
        <v>100262320C</v>
      </c>
      <c r="Z33" s="55" t="str">
        <f>VLOOKUP(A33,'[5]Cost UPL SFY20 Combine'!B:B,1,FALSE)</f>
        <v>100262320C</v>
      </c>
    </row>
    <row r="34" spans="1:26">
      <c r="A34" s="90" t="s">
        <v>90</v>
      </c>
      <c r="B34" s="89" t="s">
        <v>91</v>
      </c>
      <c r="C34" s="54" t="str">
        <f>IFERROR(VLOOKUP(A34,'[5]SHOPP UPL SFY2020 Combined OUT'!$A:$F,6,FALSE),IFERROR(VLOOKUP(A34,'[5]SHOPP UPL SFY2020 Combined INP'!$A:$F,6,FALSE),VLOOKUP(A34,'[5]DRG UPL SFY20 Combined'!$A:$J,10,FALSE)))</f>
        <v>No</v>
      </c>
      <c r="D34" s="26">
        <v>1</v>
      </c>
      <c r="E34" s="58">
        <v>1</v>
      </c>
      <c r="F34" s="33">
        <v>0</v>
      </c>
      <c r="G34" s="60">
        <f t="shared" si="0"/>
        <v>0</v>
      </c>
      <c r="H34" s="33">
        <f t="shared" si="1"/>
        <v>0</v>
      </c>
      <c r="I34" s="33"/>
      <c r="J34" s="33">
        <v>0</v>
      </c>
      <c r="K34" s="60">
        <f t="shared" si="2"/>
        <v>0</v>
      </c>
      <c r="L34" s="61">
        <f t="shared" si="3"/>
        <v>0</v>
      </c>
      <c r="M34" s="62"/>
      <c r="N34" s="62"/>
      <c r="O34" s="62"/>
      <c r="P34" s="62"/>
      <c r="U34" s="62"/>
      <c r="W34" s="73"/>
      <c r="X34" s="55" t="str">
        <f>VLOOKUP(A34,'[5]SHOPP UPL SFY2020 Combined INP'!A:A,1,FALSE)</f>
        <v>200479750A</v>
      </c>
      <c r="Y34" s="73"/>
      <c r="Z34" s="73"/>
    </row>
    <row r="35" spans="1:26">
      <c r="A35" s="90" t="s">
        <v>92</v>
      </c>
      <c r="B35" s="89" t="s">
        <v>93</v>
      </c>
      <c r="C35" s="54" t="str">
        <f>IFERROR(VLOOKUP(A35,'[5]SHOPP UPL SFY2020 Combined OUT'!$A:$F,6,FALSE),IFERROR(VLOOKUP(A35,'[5]SHOPP UPL SFY2020 Combined INP'!$A:$F,6,FALSE),VLOOKUP(A35,'[5]DRG UPL SFY20 Combined'!$A:$J,10,FALSE)))</f>
        <v>Yes</v>
      </c>
      <c r="D35" s="26">
        <v>1</v>
      </c>
      <c r="E35" s="58">
        <v>1</v>
      </c>
      <c r="F35" s="33">
        <v>6619813.1606250005</v>
      </c>
      <c r="G35" s="60">
        <f t="shared" si="0"/>
        <v>1.8406081600323629E-2</v>
      </c>
      <c r="H35" s="33">
        <f t="shared" si="1"/>
        <v>88998.51</v>
      </c>
      <c r="I35" s="33"/>
      <c r="J35" s="33">
        <v>5551852.9699999765</v>
      </c>
      <c r="K35" s="60">
        <f t="shared" si="2"/>
        <v>2.0461284741442508E-2</v>
      </c>
      <c r="L35" s="61">
        <f t="shared" si="3"/>
        <v>19502.8</v>
      </c>
      <c r="M35" s="62"/>
      <c r="N35" s="62"/>
      <c r="O35" s="62"/>
      <c r="P35" s="62"/>
      <c r="U35" s="62"/>
      <c r="W35" s="55" t="str">
        <f>VLOOKUP(A35,'[5]DRG UPL SFY20 Combined'!A:A,1,FALSE)</f>
        <v>100700490A</v>
      </c>
      <c r="X35" s="73"/>
      <c r="Y35" s="55" t="str">
        <f>VLOOKUP(A35,'[5]SHOPP UPL SFY2020 Combined OUT'!A:A,1,FALSE)</f>
        <v>100700490A</v>
      </c>
      <c r="Z35" s="55" t="str">
        <f>VLOOKUP(A35,'[5]Cost UPL SFY20 Combine'!B:B,1,FALSE)</f>
        <v>100700490A</v>
      </c>
    </row>
    <row r="36" spans="1:26">
      <c r="A36" s="90" t="s">
        <v>94</v>
      </c>
      <c r="B36" s="89" t="s">
        <v>95</v>
      </c>
      <c r="C36" s="54" t="str">
        <f>IFERROR(VLOOKUP(A36,'[5]SHOPP UPL SFY2020 Combined OUT'!$A:$F,6,FALSE),IFERROR(VLOOKUP(A36,'[5]SHOPP UPL SFY2020 Combined INP'!$A:$F,6,FALSE),VLOOKUP(A36,'[5]DRG UPL SFY20 Combined'!$A:$J,10,FALSE)))</f>
        <v>No</v>
      </c>
      <c r="D36" s="26">
        <v>1</v>
      </c>
      <c r="E36" s="58">
        <v>1</v>
      </c>
      <c r="F36" s="33">
        <v>136360.4</v>
      </c>
      <c r="G36" s="60">
        <f t="shared" si="0"/>
        <v>3.7914372937012091E-4</v>
      </c>
      <c r="H36" s="33">
        <f t="shared" si="1"/>
        <v>1833.27</v>
      </c>
      <c r="I36" s="33"/>
      <c r="J36" s="33">
        <v>0</v>
      </c>
      <c r="K36" s="60">
        <f t="shared" si="2"/>
        <v>0</v>
      </c>
      <c r="L36" s="61">
        <f t="shared" si="3"/>
        <v>0</v>
      </c>
      <c r="M36" s="62"/>
      <c r="N36" s="62"/>
      <c r="O36" s="62"/>
      <c r="P36" s="62"/>
      <c r="U36" s="62"/>
      <c r="W36" s="73"/>
      <c r="X36" s="55" t="str">
        <f>VLOOKUP(A36,'[5]SHOPP UPL SFY2020 Combined INP'!A:A,1,FALSE)</f>
        <v>200718040B</v>
      </c>
      <c r="Y36" s="73"/>
      <c r="Z36" s="55" t="str">
        <f>VLOOKUP(A36,'[5]Cost UPL SFY20 Combine'!B:B,1,FALSE)</f>
        <v>200718040B</v>
      </c>
    </row>
    <row r="37" spans="1:26">
      <c r="A37" s="90" t="s">
        <v>96</v>
      </c>
      <c r="B37" s="89" t="s">
        <v>97</v>
      </c>
      <c r="C37" s="54" t="str">
        <f>IFERROR(VLOOKUP(A37,'[5]SHOPP UPL SFY2020 Combined OUT'!$A:$F,6,FALSE),IFERROR(VLOOKUP(A37,'[5]SHOPP UPL SFY2020 Combined INP'!$A:$F,6,FALSE),VLOOKUP(A37,'[5]DRG UPL SFY20 Combined'!$A:$J,10,FALSE)))</f>
        <v>Yes</v>
      </c>
      <c r="D37" s="26">
        <v>1</v>
      </c>
      <c r="E37" s="58">
        <v>1</v>
      </c>
      <c r="F37" s="33">
        <v>8155187.7951249992</v>
      </c>
      <c r="G37" s="60">
        <f t="shared" ref="G37:G68" si="4">IF($E37=1,F37/$F$59,0)</f>
        <v>2.2675119128114804E-2</v>
      </c>
      <c r="H37" s="33">
        <f t="shared" ref="H37:H68" si="5">IF($E37=1,ROUND(G37*($H$62+$H$63),2),0)</f>
        <v>109640.49</v>
      </c>
      <c r="I37" s="33"/>
      <c r="J37" s="33">
        <v>7171770.3400000799</v>
      </c>
      <c r="K37" s="60">
        <f t="shared" ref="K37:K68" si="6">IF($E37=1,J37/$J$59,0)</f>
        <v>2.6431469965058206E-2</v>
      </c>
      <c r="L37" s="61">
        <f t="shared" ref="L37:L68" si="7">IF($E37=1,ROUND(K37*($L$62+$L$63),2),0)</f>
        <v>25193.32</v>
      </c>
      <c r="M37" s="62"/>
      <c r="N37" s="62"/>
      <c r="O37" s="62"/>
      <c r="P37" s="62"/>
      <c r="U37" s="62"/>
      <c r="W37" s="55" t="str">
        <f>VLOOKUP(A37,'[5]DRG UPL SFY20 Combined'!A:A,1,FALSE)</f>
        <v>200242900A</v>
      </c>
      <c r="X37" s="73"/>
      <c r="Y37" s="55" t="str">
        <f>VLOOKUP(A37,'[5]SHOPP UPL SFY2020 Combined OUT'!A:A,1,FALSE)</f>
        <v>200242900A</v>
      </c>
      <c r="Z37" s="55" t="str">
        <f>VLOOKUP(A37,'[5]Cost UPL SFY20 Combine'!B:B,1,FALSE)</f>
        <v>200242900A</v>
      </c>
    </row>
    <row r="38" spans="1:26">
      <c r="A38" s="95" t="s">
        <v>98</v>
      </c>
      <c r="B38" s="95" t="s">
        <v>99</v>
      </c>
      <c r="C38" s="54" t="str">
        <f>IFERROR(VLOOKUP(A38,'[5]SHOPP UPL SFY2020 Combined OUT'!$A:$F,6,FALSE),IFERROR(VLOOKUP(A38,'[5]SHOPP UPL SFY2020 Combined INP'!$A:$F,6,FALSE),VLOOKUP(A38,'[5]DRG UPL SFY20 Combined'!$A:$J,10,FALSE)))</f>
        <v>No</v>
      </c>
      <c r="D38" s="26">
        <v>1</v>
      </c>
      <c r="E38" s="58">
        <v>1</v>
      </c>
      <c r="F38" s="33">
        <v>15877.06</v>
      </c>
      <c r="G38" s="60">
        <f t="shared" si="4"/>
        <v>4.414542447685085E-5</v>
      </c>
      <c r="H38" s="33">
        <f t="shared" si="5"/>
        <v>213.46</v>
      </c>
      <c r="I38" s="33"/>
      <c r="J38" s="33">
        <v>0</v>
      </c>
      <c r="K38" s="60">
        <f t="shared" si="6"/>
        <v>0</v>
      </c>
      <c r="L38" s="61">
        <f t="shared" si="7"/>
        <v>0</v>
      </c>
      <c r="W38" s="73"/>
      <c r="X38" s="55" t="str">
        <f>VLOOKUP(A38,'[5]SHOPP UPL SFY2020 Combined INP'!A:A,1,FALSE)</f>
        <v>200707260A</v>
      </c>
      <c r="Y38" s="73"/>
      <c r="Z38" s="55" t="str">
        <f>VLOOKUP(A38,'[5]Cost UPL SFY20 Combine'!B:B,1,FALSE)</f>
        <v>200707260A</v>
      </c>
    </row>
    <row r="39" spans="1:26">
      <c r="A39" s="90" t="s">
        <v>100</v>
      </c>
      <c r="B39" s="89" t="s">
        <v>101</v>
      </c>
      <c r="C39" s="54" t="str">
        <f>IFERROR(VLOOKUP(A39,'[5]SHOPP UPL SFY2020 Combined OUT'!$A:$F,6,FALSE),IFERROR(VLOOKUP(A39,'[5]SHOPP UPL SFY2020 Combined INP'!$A:$F,6,FALSE),VLOOKUP(A39,'[5]DRG UPL SFY20 Combined'!$A:$J,10,FALSE)))</f>
        <v>No</v>
      </c>
      <c r="D39" s="26">
        <v>1</v>
      </c>
      <c r="E39" s="58">
        <v>1</v>
      </c>
      <c r="F39" s="33">
        <v>5950319.0899999999</v>
      </c>
      <c r="G39" s="60">
        <f t="shared" si="4"/>
        <v>1.6544584576789333E-2</v>
      </c>
      <c r="H39" s="33">
        <f t="shared" si="5"/>
        <v>79997.649999999994</v>
      </c>
      <c r="I39" s="33"/>
      <c r="J39" s="33">
        <v>0</v>
      </c>
      <c r="K39" s="60">
        <f t="shared" si="6"/>
        <v>0</v>
      </c>
      <c r="L39" s="61">
        <f t="shared" si="7"/>
        <v>0</v>
      </c>
      <c r="M39" s="62"/>
      <c r="N39" s="62"/>
      <c r="O39" s="62"/>
      <c r="P39" s="62"/>
      <c r="U39" s="62"/>
      <c r="W39" s="73"/>
      <c r="X39" s="55" t="str">
        <f>VLOOKUP(A39,'[5]SHOPP UPL SFY2020 Combined INP'!A:A,1,FALSE)</f>
        <v>100738360L</v>
      </c>
      <c r="Y39" s="73"/>
      <c r="Z39" s="55" t="str">
        <f>VLOOKUP(A39,'[5]Cost UPL SFY20 Combine'!B:B,1,FALSE)</f>
        <v>100738360L</v>
      </c>
    </row>
    <row r="40" spans="1:26">
      <c r="A40" s="96" t="s">
        <v>102</v>
      </c>
      <c r="B40" s="89" t="s">
        <v>103</v>
      </c>
      <c r="C40" s="54" t="str">
        <f>IFERROR(VLOOKUP(A40,'[5]SHOPP UPL SFY2020 Combined OUT'!$A:$F,6,FALSE),IFERROR(VLOOKUP(A40,'[5]SHOPP UPL SFY2020 Combined INP'!$A:$F,6,FALSE),VLOOKUP(A40,'[5]DRG UPL SFY20 Combined'!$A:$J,10,FALSE)))</f>
        <v>No</v>
      </c>
      <c r="D40" s="26">
        <v>1</v>
      </c>
      <c r="E40" s="58">
        <v>1</v>
      </c>
      <c r="F40" s="33">
        <v>521175.03999999998</v>
      </c>
      <c r="G40" s="60">
        <f t="shared" si="4"/>
        <v>1.4491028797233064E-3</v>
      </c>
      <c r="H40" s="33">
        <f t="shared" si="5"/>
        <v>7006.81</v>
      </c>
      <c r="I40" s="33"/>
      <c r="J40" s="33">
        <v>0</v>
      </c>
      <c r="K40" s="60">
        <f t="shared" si="6"/>
        <v>0</v>
      </c>
      <c r="L40" s="61">
        <f t="shared" si="7"/>
        <v>0</v>
      </c>
      <c r="M40" s="62"/>
      <c r="N40" s="62"/>
      <c r="O40" s="62"/>
      <c r="P40" s="62"/>
      <c r="U40" s="62"/>
      <c r="W40" s="73"/>
      <c r="X40" s="55" t="str">
        <f>VLOOKUP(A40,'[5]SHOPP UPL SFY2020 Combined INP'!A:A,1,FALSE)</f>
        <v>100701680L</v>
      </c>
      <c r="Y40" s="73"/>
      <c r="Z40" s="55" t="str">
        <f>VLOOKUP(A40,'[5]Cost UPL SFY20 Combine'!B:B,1,FALSE)</f>
        <v>100701680L</v>
      </c>
    </row>
    <row r="41" spans="1:26">
      <c r="A41" s="90" t="s">
        <v>104</v>
      </c>
      <c r="B41" s="89" t="s">
        <v>105</v>
      </c>
      <c r="C41" s="54" t="str">
        <f>IFERROR(VLOOKUP(A41,'[5]SHOPP UPL SFY2020 Combined OUT'!$A:$F,6,FALSE),IFERROR(VLOOKUP(A41,'[5]SHOPP UPL SFY2020 Combined INP'!$A:$F,6,FALSE),VLOOKUP(A41,'[5]DRG UPL SFY20 Combined'!$A:$J,10,FALSE)))</f>
        <v>Yes</v>
      </c>
      <c r="D41" s="26">
        <v>1</v>
      </c>
      <c r="E41" s="58">
        <v>1</v>
      </c>
      <c r="F41" s="33">
        <v>69849410.356624991</v>
      </c>
      <c r="G41" s="60">
        <f t="shared" si="4"/>
        <v>0.19421302619319647</v>
      </c>
      <c r="H41" s="33">
        <f t="shared" si="5"/>
        <v>939073.83</v>
      </c>
      <c r="I41" s="33"/>
      <c r="J41" s="33">
        <v>39085345.838518292</v>
      </c>
      <c r="K41" s="60">
        <f t="shared" si="6"/>
        <v>0.14404855365247202</v>
      </c>
      <c r="L41" s="61">
        <f t="shared" si="7"/>
        <v>137300.75</v>
      </c>
      <c r="M41" s="62"/>
      <c r="N41" s="62"/>
      <c r="O41" s="62"/>
      <c r="P41" s="62"/>
      <c r="U41" s="62"/>
      <c r="W41" s="55" t="str">
        <f>VLOOKUP(A41,'[5]DRG UPL SFY20 Combined'!A:A,1,FALSE)</f>
        <v>100699570A</v>
      </c>
      <c r="X41" s="73"/>
      <c r="Y41" s="55" t="str">
        <f>VLOOKUP(A41,'[5]SHOPP UPL SFY2020 Combined OUT'!A:A,1,FALSE)</f>
        <v>100699570A</v>
      </c>
      <c r="Z41" s="55" t="str">
        <f>VLOOKUP(A41,'[5]Cost UPL SFY20 Combine'!B:B,1,FALSE)</f>
        <v>100699570A</v>
      </c>
    </row>
    <row r="42" spans="1:26">
      <c r="A42" s="90" t="s">
        <v>106</v>
      </c>
      <c r="B42" s="89" t="s">
        <v>107</v>
      </c>
      <c r="C42" s="54" t="str">
        <f>IFERROR(VLOOKUP(A42,'[5]SHOPP UPL SFY2020 Combined OUT'!$A:$F,6,FALSE),IFERROR(VLOOKUP(A42,'[5]SHOPP UPL SFY2020 Combined INP'!$A:$F,6,FALSE),VLOOKUP(A42,'[5]DRG UPL SFY20 Combined'!$A:$J,10,FALSE)))</f>
        <v>Yes</v>
      </c>
      <c r="D42" s="26">
        <v>1</v>
      </c>
      <c r="E42" s="58">
        <v>1</v>
      </c>
      <c r="F42" s="33">
        <v>4260529.4266249994</v>
      </c>
      <c r="G42" s="60">
        <f t="shared" si="4"/>
        <v>1.1846203266503657E-2</v>
      </c>
      <c r="H42" s="33">
        <f t="shared" si="5"/>
        <v>57279.68</v>
      </c>
      <c r="I42" s="33"/>
      <c r="J42" s="33">
        <v>5346777.5166372368</v>
      </c>
      <c r="K42" s="60">
        <f t="shared" si="6"/>
        <v>1.9705481720827672E-2</v>
      </c>
      <c r="L42" s="61">
        <f t="shared" si="7"/>
        <v>18782.400000000001</v>
      </c>
      <c r="M42" s="62"/>
      <c r="N42" s="62"/>
      <c r="O42" s="62"/>
      <c r="P42" s="62"/>
      <c r="U42" s="62"/>
      <c r="W42" s="55" t="str">
        <f>VLOOKUP(A42,'[5]DRG UPL SFY20 Combined'!A:A,1,FALSE)</f>
        <v>200031310A</v>
      </c>
      <c r="X42" s="73"/>
      <c r="Y42" s="55" t="str">
        <f>VLOOKUP(A42,'[5]SHOPP UPL SFY2020 Combined OUT'!A:A,1,FALSE)</f>
        <v>200031310A</v>
      </c>
      <c r="Z42" s="55" t="str">
        <f>VLOOKUP(A42,'[5]Cost UPL SFY20 Combine'!B:B,1,FALSE)</f>
        <v>200031310A</v>
      </c>
    </row>
    <row r="43" spans="1:26">
      <c r="A43" s="90" t="s">
        <v>108</v>
      </c>
      <c r="B43" s="89" t="s">
        <v>109</v>
      </c>
      <c r="C43" s="54" t="str">
        <f>IFERROR(VLOOKUP(A43,'[5]SHOPP UPL SFY2020 Combined OUT'!$A:$F,6,FALSE),IFERROR(VLOOKUP(A43,'[5]SHOPP UPL SFY2020 Combined INP'!$A:$F,6,FALSE),VLOOKUP(A43,'[5]DRG UPL SFY20 Combined'!$A:$J,10,FALSE)))</f>
        <v>Yes</v>
      </c>
      <c r="D43" s="26">
        <v>1</v>
      </c>
      <c r="E43" s="58">
        <v>1</v>
      </c>
      <c r="F43" s="33">
        <v>432882.87312499998</v>
      </c>
      <c r="G43" s="60">
        <f t="shared" si="4"/>
        <v>1.2036106296040888E-3</v>
      </c>
      <c r="H43" s="33">
        <f t="shared" si="5"/>
        <v>5819.79</v>
      </c>
      <c r="I43" s="33"/>
      <c r="J43" s="33">
        <v>1477284.1533486946</v>
      </c>
      <c r="K43" s="60">
        <f t="shared" si="6"/>
        <v>5.4445122860824939E-3</v>
      </c>
      <c r="L43" s="61">
        <f t="shared" si="7"/>
        <v>5189.47</v>
      </c>
      <c r="M43" s="62"/>
      <c r="N43" s="62"/>
      <c r="O43" s="62"/>
      <c r="P43" s="62"/>
      <c r="U43" s="62"/>
      <c r="W43" s="55" t="str">
        <f>VLOOKUP(A43,'[5]DRG UPL SFY20 Combined'!A:A,1,FALSE)</f>
        <v>200702430B</v>
      </c>
      <c r="X43" s="73"/>
      <c r="Y43" s="55" t="str">
        <f>VLOOKUP(A43,'[5]SHOPP UPL SFY2020 Combined OUT'!A:A,1,FALSE)</f>
        <v>200702430B</v>
      </c>
      <c r="Z43" s="55" t="str">
        <f>VLOOKUP(A43,'[5]Cost UPL SFY20 Combine'!B:B,1,FALSE)</f>
        <v>200702430B</v>
      </c>
    </row>
    <row r="44" spans="1:26">
      <c r="A44" s="90" t="s">
        <v>110</v>
      </c>
      <c r="B44" s="89" t="s">
        <v>111</v>
      </c>
      <c r="C44" s="54" t="str">
        <f>IFERROR(VLOOKUP(A44,'[5]SHOPP UPL SFY2020 Combined OUT'!$A:$F,6,FALSE),IFERROR(VLOOKUP(A44,'[5]SHOPP UPL SFY2020 Combined INP'!$A:$F,6,FALSE),VLOOKUP(A44,'[5]DRG UPL SFY20 Combined'!$A:$J,10,FALSE)))</f>
        <v>Yes</v>
      </c>
      <c r="D44" s="26">
        <v>1</v>
      </c>
      <c r="E44" s="58">
        <v>1</v>
      </c>
      <c r="F44" s="33">
        <v>9965569.3386250008</v>
      </c>
      <c r="G44" s="60">
        <f t="shared" si="4"/>
        <v>2.7708800534046632E-2</v>
      </c>
      <c r="H44" s="33">
        <f t="shared" si="5"/>
        <v>133979.73000000001</v>
      </c>
      <c r="I44" s="33"/>
      <c r="J44" s="33">
        <v>10328086.850736404</v>
      </c>
      <c r="K44" s="60">
        <f t="shared" si="6"/>
        <v>3.8064035022034579E-2</v>
      </c>
      <c r="L44" s="61">
        <f t="shared" si="7"/>
        <v>36280.97</v>
      </c>
      <c r="M44" s="62"/>
      <c r="N44" s="62"/>
      <c r="O44" s="62"/>
      <c r="P44" s="62"/>
      <c r="U44" s="62"/>
      <c r="W44" s="55" t="str">
        <f>VLOOKUP(A44,'[5]DRG UPL SFY20 Combined'!A:A,1,FALSE)</f>
        <v>200700900A</v>
      </c>
      <c r="X44" s="73"/>
      <c r="Y44" s="55" t="str">
        <f>VLOOKUP(A44,'[5]SHOPP UPL SFY2020 Combined OUT'!A:A,1,FALSE)</f>
        <v>200700900A</v>
      </c>
      <c r="Z44" s="55" t="str">
        <f>VLOOKUP(A44,'[5]Cost UPL SFY20 Combine'!B:B,1,FALSE)</f>
        <v>200700900A</v>
      </c>
    </row>
    <row r="45" spans="1:26">
      <c r="A45" s="88" t="s">
        <v>112</v>
      </c>
      <c r="B45" s="89" t="s">
        <v>113</v>
      </c>
      <c r="C45" s="54" t="str">
        <f>IFERROR(VLOOKUP(A45,'[5]SHOPP UPL SFY2020 Combined OUT'!$A:$F,6,FALSE),IFERROR(VLOOKUP(A45,'[5]SHOPP UPL SFY2020 Combined INP'!$A:$F,6,FALSE),VLOOKUP(A45,'[5]DRG UPL SFY20 Combined'!$A:$J,10,FALSE)))</f>
        <v>Yes</v>
      </c>
      <c r="D45" s="26">
        <v>1</v>
      </c>
      <c r="E45" s="58">
        <v>1</v>
      </c>
      <c r="F45" s="33">
        <v>245039.43237499997</v>
      </c>
      <c r="G45" s="60">
        <f t="shared" si="4"/>
        <v>6.813207077230269E-4</v>
      </c>
      <c r="H45" s="33">
        <f t="shared" si="5"/>
        <v>3294.37</v>
      </c>
      <c r="I45" s="33"/>
      <c r="J45" s="33">
        <v>2143368.08</v>
      </c>
      <c r="K45" s="60">
        <f t="shared" si="6"/>
        <v>7.8993562739466984E-3</v>
      </c>
      <c r="L45" s="61">
        <f t="shared" si="7"/>
        <v>7529.32</v>
      </c>
      <c r="M45" s="62"/>
      <c r="N45" s="62"/>
      <c r="O45" s="62"/>
      <c r="P45" s="62"/>
      <c r="U45" s="62"/>
      <c r="W45" s="55" t="str">
        <f>VLOOKUP(A45,'[5]DRG UPL SFY20 Combined'!A:A,1,FALSE)</f>
        <v>200196450C</v>
      </c>
      <c r="X45" s="73"/>
      <c r="Y45" s="55" t="str">
        <f>VLOOKUP(A45,'[5]SHOPP UPL SFY2020 Combined OUT'!A:A,1,FALSE)</f>
        <v>200196450C</v>
      </c>
      <c r="Z45" s="55" t="str">
        <f>VLOOKUP(A45,'[5]Cost UPL SFY20 Combine'!B:B,1,FALSE)</f>
        <v>200196450C</v>
      </c>
    </row>
    <row r="46" spans="1:26">
      <c r="A46" s="90" t="s">
        <v>114</v>
      </c>
      <c r="B46" s="89" t="s">
        <v>115</v>
      </c>
      <c r="C46" s="54" t="str">
        <f>IFERROR(VLOOKUP(A46,'[5]SHOPP UPL SFY2020 Combined OUT'!$A:$F,6,FALSE),IFERROR(VLOOKUP(A46,'[5]SHOPP UPL SFY2020 Combined INP'!$A:$F,6,FALSE),VLOOKUP(A46,'[5]DRG UPL SFY20 Combined'!$A:$J,10,FALSE)))</f>
        <v>Yes</v>
      </c>
      <c r="D46" s="26">
        <v>1</v>
      </c>
      <c r="E46" s="58">
        <v>1</v>
      </c>
      <c r="F46" s="33">
        <v>5480890.6601250004</v>
      </c>
      <c r="G46" s="60">
        <f t="shared" si="4"/>
        <v>1.5239360731925521E-2</v>
      </c>
      <c r="H46" s="33">
        <f t="shared" si="5"/>
        <v>73686.53</v>
      </c>
      <c r="I46" s="33"/>
      <c r="J46" s="33">
        <v>4045575.2700048774</v>
      </c>
      <c r="K46" s="60">
        <f t="shared" si="6"/>
        <v>1.4909917101516523E-2</v>
      </c>
      <c r="L46" s="61">
        <f t="shared" si="7"/>
        <v>14211.48</v>
      </c>
      <c r="M46" s="62"/>
      <c r="N46" s="62"/>
      <c r="O46" s="62"/>
      <c r="P46" s="62"/>
      <c r="U46" s="62"/>
      <c r="W46" s="55" t="str">
        <f>VLOOKUP(A46,'[5]DRG UPL SFY20 Combined'!A:A,1,FALSE)</f>
        <v>100697950B</v>
      </c>
      <c r="X46" s="73"/>
      <c r="Y46" s="55" t="str">
        <f>VLOOKUP(A46,'[5]SHOPP UPL SFY2020 Combined OUT'!A:A,1,FALSE)</f>
        <v>100697950B</v>
      </c>
      <c r="Z46" s="55" t="str">
        <f>VLOOKUP(A46,'[5]Cost UPL SFY20 Combine'!B:B,1,FALSE)</f>
        <v>100697950B</v>
      </c>
    </row>
    <row r="47" spans="1:26">
      <c r="A47" s="90" t="s">
        <v>116</v>
      </c>
      <c r="B47" s="89" t="s">
        <v>117</v>
      </c>
      <c r="C47" s="54" t="str">
        <f>IFERROR(VLOOKUP(A47,'[5]SHOPP UPL SFY2020 Combined OUT'!$A:$F,6,FALSE),IFERROR(VLOOKUP(A47,'[5]SHOPP UPL SFY2020 Combined INP'!$A:$F,6,FALSE),VLOOKUP(A47,'[5]DRG UPL SFY20 Combined'!$A:$J,10,FALSE)))</f>
        <v>Yes</v>
      </c>
      <c r="D47" s="26">
        <v>1</v>
      </c>
      <c r="E47" s="58">
        <v>1</v>
      </c>
      <c r="F47" s="33">
        <v>36860552.988499999</v>
      </c>
      <c r="G47" s="60">
        <f t="shared" si="4"/>
        <v>0.1024890476025653</v>
      </c>
      <c r="H47" s="33">
        <f t="shared" si="5"/>
        <v>495562.96</v>
      </c>
      <c r="I47" s="33"/>
      <c r="J47" s="33">
        <v>19526105.812417377</v>
      </c>
      <c r="K47" s="60">
        <f t="shared" si="6"/>
        <v>7.19632189610038E-2</v>
      </c>
      <c r="L47" s="61">
        <f t="shared" si="7"/>
        <v>68592.179999999993</v>
      </c>
      <c r="M47" s="62"/>
      <c r="N47" s="62"/>
      <c r="O47" s="62"/>
      <c r="P47" s="62"/>
      <c r="U47" s="62"/>
      <c r="W47" s="55" t="str">
        <f>VLOOKUP(A47,'[5]DRG UPL SFY20 Combined'!A:A,1,FALSE)</f>
        <v>100699540A</v>
      </c>
      <c r="X47" s="73"/>
      <c r="Y47" s="55" t="str">
        <f>VLOOKUP(A47,'[5]SHOPP UPL SFY2020 Combined OUT'!A:A,1,FALSE)</f>
        <v>100699540A</v>
      </c>
      <c r="Z47" s="55" t="str">
        <f>VLOOKUP(A47,'[5]Cost UPL SFY20 Combine'!B:B,1,FALSE)</f>
        <v>100699540A</v>
      </c>
    </row>
    <row r="48" spans="1:26">
      <c r="A48" s="90" t="s">
        <v>118</v>
      </c>
      <c r="B48" s="89" t="s">
        <v>119</v>
      </c>
      <c r="C48" s="54" t="str">
        <f>IFERROR(VLOOKUP(A48,'[5]SHOPP UPL SFY2020 Combined OUT'!$A:$F,6,FALSE),IFERROR(VLOOKUP(A48,'[5]SHOPP UPL SFY2020 Combined INP'!$A:$F,6,FALSE),VLOOKUP(A48,'[5]DRG UPL SFY20 Combined'!$A:$J,10,FALSE)))</f>
        <v>Yes</v>
      </c>
      <c r="D48" s="26">
        <v>1</v>
      </c>
      <c r="E48" s="58">
        <v>1</v>
      </c>
      <c r="F48" s="33">
        <v>344321.19024999999</v>
      </c>
      <c r="G48" s="60">
        <f t="shared" si="4"/>
        <v>9.5736900282298904E-4</v>
      </c>
      <c r="H48" s="33">
        <f t="shared" si="5"/>
        <v>4629.1400000000003</v>
      </c>
      <c r="I48" s="33"/>
      <c r="J48" s="33">
        <v>3418985.3300000397</v>
      </c>
      <c r="K48" s="60">
        <f t="shared" si="6"/>
        <v>1.2600627707895853E-2</v>
      </c>
      <c r="L48" s="61">
        <f t="shared" si="7"/>
        <v>12010.36</v>
      </c>
      <c r="M48" s="62"/>
      <c r="N48" s="62"/>
      <c r="O48" s="62"/>
      <c r="P48" s="62"/>
      <c r="U48" s="62"/>
      <c r="W48" s="55" t="str">
        <f>VLOOKUP(A48,'[5]DRG UPL SFY20 Combined'!A:A,1,FALSE)</f>
        <v>200310990A</v>
      </c>
      <c r="X48" s="73"/>
      <c r="Y48" s="55" t="str">
        <f>VLOOKUP(A48,'[5]SHOPP UPL SFY2020 Combined OUT'!A:A,1,FALSE)</f>
        <v>200310990A</v>
      </c>
      <c r="Z48" s="55" t="str">
        <f>VLOOKUP(A48,'[5]Cost UPL SFY20 Combine'!B:B,1,FALSE)</f>
        <v>200310990A</v>
      </c>
    </row>
    <row r="49" spans="1:26">
      <c r="A49" s="90" t="s">
        <v>120</v>
      </c>
      <c r="B49" s="89" t="s">
        <v>121</v>
      </c>
      <c r="C49" s="54" t="str">
        <f>IFERROR(VLOOKUP(A49,'[5]SHOPP UPL SFY2020 Combined OUT'!$A:$F,6,FALSE),IFERROR(VLOOKUP(A49,'[5]SHOPP UPL SFY2020 Combined INP'!$A:$F,6,FALSE),VLOOKUP(A49,'[5]DRG UPL SFY20 Combined'!$A:$J,10,FALSE)))</f>
        <v>Yes</v>
      </c>
      <c r="D49" s="26">
        <v>1</v>
      </c>
      <c r="E49" s="58">
        <v>1</v>
      </c>
      <c r="F49" s="33">
        <v>26477014.892499998</v>
      </c>
      <c r="G49" s="60">
        <f t="shared" si="4"/>
        <v>7.3618104441837084E-2</v>
      </c>
      <c r="H49" s="33">
        <f t="shared" si="5"/>
        <v>355963.95</v>
      </c>
      <c r="I49" s="33"/>
      <c r="J49" s="33">
        <v>10020655.020800672</v>
      </c>
      <c r="K49" s="60">
        <f t="shared" si="6"/>
        <v>3.6930998854670487E-2</v>
      </c>
      <c r="L49" s="61">
        <f t="shared" si="7"/>
        <v>35201</v>
      </c>
      <c r="M49" s="62"/>
      <c r="N49" s="62"/>
      <c r="O49" s="62"/>
      <c r="P49" s="62"/>
      <c r="U49" s="62"/>
      <c r="W49" s="55" t="str">
        <f>VLOOKUP(A49,'[5]DRG UPL SFY20 Combined'!A:A,1,FALSE)</f>
        <v>100699400A</v>
      </c>
      <c r="X49" s="73"/>
      <c r="Y49" s="55" t="str">
        <f>VLOOKUP(A49,'[5]SHOPP UPL SFY2020 Combined OUT'!A:A,1,FALSE)</f>
        <v>100699400A</v>
      </c>
      <c r="Z49" s="55" t="str">
        <f>VLOOKUP(A49,'[5]Cost UPL SFY20 Combine'!B:B,1,FALSE)</f>
        <v>100699400A</v>
      </c>
    </row>
    <row r="50" spans="1:26">
      <c r="A50" s="90" t="s">
        <v>122</v>
      </c>
      <c r="B50" s="89" t="s">
        <v>123</v>
      </c>
      <c r="C50" s="54" t="str">
        <f>IFERROR(VLOOKUP(A50,'[5]SHOPP UPL SFY2020 Combined OUT'!$A:$F,6,FALSE),IFERROR(VLOOKUP(A50,'[5]SHOPP UPL SFY2020 Combined INP'!$A:$F,6,FALSE),VLOOKUP(A50,'[5]DRG UPL SFY20 Combined'!$A:$J,10,FALSE)))</f>
        <v>Yes</v>
      </c>
      <c r="D50" s="26">
        <v>1</v>
      </c>
      <c r="E50" s="58">
        <v>1</v>
      </c>
      <c r="F50" s="33">
        <v>1014174.635</v>
      </c>
      <c r="G50" s="60">
        <f t="shared" si="4"/>
        <v>2.8198652493427799E-3</v>
      </c>
      <c r="H50" s="33">
        <f t="shared" si="5"/>
        <v>13634.83</v>
      </c>
      <c r="I50" s="33"/>
      <c r="J50" s="33">
        <v>1868903.8744752049</v>
      </c>
      <c r="K50" s="60">
        <f t="shared" si="6"/>
        <v>6.8878218743646689E-3</v>
      </c>
      <c r="L50" s="61">
        <f t="shared" si="7"/>
        <v>6565.17</v>
      </c>
      <c r="M50" s="62"/>
      <c r="N50" s="62"/>
      <c r="O50" s="62"/>
      <c r="P50" s="62"/>
      <c r="U50" s="62"/>
      <c r="W50" s="55" t="str">
        <f>VLOOKUP(A50,'[5]DRG UPL SFY20 Combined'!A:A,1,FALSE)</f>
        <v>200106410A</v>
      </c>
      <c r="X50" s="73"/>
      <c r="Y50" s="55" t="str">
        <f>VLOOKUP(A50,'[5]SHOPP UPL SFY2020 Combined OUT'!A:A,1,FALSE)</f>
        <v>200106410A</v>
      </c>
      <c r="Z50" s="55" t="str">
        <f>VLOOKUP(A50,'[5]Cost UPL SFY20 Combine'!B:B,1,FALSE)</f>
        <v>200106410A</v>
      </c>
    </row>
    <row r="51" spans="1:26">
      <c r="A51" s="90" t="s">
        <v>124</v>
      </c>
      <c r="B51" s="89" t="s">
        <v>125</v>
      </c>
      <c r="C51" s="54" t="str">
        <f>IFERROR(VLOOKUP(A51,'[5]SHOPP UPL SFY2020 Combined OUT'!$A:$F,6,FALSE),IFERROR(VLOOKUP(A51,'[5]SHOPP UPL SFY2020 Combined INP'!$A:$F,6,FALSE),VLOOKUP(A51,'[5]DRG UPL SFY20 Combined'!$A:$J,10,FALSE)))</f>
        <v>No</v>
      </c>
      <c r="D51" s="26">
        <v>1</v>
      </c>
      <c r="E51" s="58">
        <v>1</v>
      </c>
      <c r="F51" s="33">
        <v>362152.41</v>
      </c>
      <c r="G51" s="60">
        <f t="shared" si="4"/>
        <v>1.0069478772999864E-3</v>
      </c>
      <c r="H51" s="33">
        <f t="shared" si="5"/>
        <v>4868.87</v>
      </c>
      <c r="I51" s="33"/>
      <c r="J51" s="33">
        <v>0</v>
      </c>
      <c r="K51" s="60">
        <f t="shared" si="6"/>
        <v>0</v>
      </c>
      <c r="L51" s="61">
        <f t="shared" si="7"/>
        <v>0</v>
      </c>
      <c r="M51" s="62"/>
      <c r="N51" s="62"/>
      <c r="O51" s="62"/>
      <c r="P51" s="62"/>
      <c r="U51" s="62"/>
      <c r="W51" s="73"/>
      <c r="X51" s="73"/>
      <c r="Y51" s="73"/>
      <c r="Z51" s="55" t="str">
        <f>VLOOKUP(A51,'[5]Cost UPL SFY20 Combine'!B:B,1,FALSE)</f>
        <v>200682470A</v>
      </c>
    </row>
    <row r="52" spans="1:26">
      <c r="A52" s="90" t="s">
        <v>126</v>
      </c>
      <c r="B52" s="89" t="s">
        <v>127</v>
      </c>
      <c r="C52" s="54" t="str">
        <f>IFERROR(VLOOKUP(A52,'[5]SHOPP UPL SFY2020 Combined OUT'!$A:$F,6,FALSE),IFERROR(VLOOKUP(A52,'[5]SHOPP UPL SFY2020 Combined INP'!$A:$F,6,FALSE),VLOOKUP(A52,'[5]DRG UPL SFY20 Combined'!$A:$J,10,FALSE)))</f>
        <v>Yes</v>
      </c>
      <c r="D52" s="26">
        <v>1</v>
      </c>
      <c r="E52" s="58">
        <v>1</v>
      </c>
      <c r="F52" s="33">
        <v>2132508.1459999997</v>
      </c>
      <c r="G52" s="60">
        <f t="shared" si="4"/>
        <v>5.9293393931566804E-3</v>
      </c>
      <c r="H52" s="33">
        <f t="shared" si="5"/>
        <v>28670</v>
      </c>
      <c r="I52" s="33"/>
      <c r="J52" s="33">
        <v>2636209.454319498</v>
      </c>
      <c r="K52" s="60">
        <f t="shared" si="6"/>
        <v>9.7157170001413509E-3</v>
      </c>
      <c r="L52" s="61">
        <f t="shared" si="7"/>
        <v>9260.59</v>
      </c>
      <c r="M52" s="62"/>
      <c r="N52" s="62"/>
      <c r="O52" s="62"/>
      <c r="P52" s="62"/>
      <c r="U52" s="62"/>
      <c r="W52" s="55" t="str">
        <f>VLOOKUP(A52,'[5]DRG UPL SFY20 Combined'!A:A,1,FALSE)</f>
        <v>100690020A</v>
      </c>
      <c r="X52" s="73"/>
      <c r="Y52" s="55" t="str">
        <f>VLOOKUP(A52,'[5]SHOPP UPL SFY2020 Combined OUT'!A:A,1,FALSE)</f>
        <v>100690020A</v>
      </c>
      <c r="Z52" s="55" t="str">
        <f>VLOOKUP(A52,'[5]Cost UPL SFY20 Combine'!B:B,1,FALSE)</f>
        <v>100690020A</v>
      </c>
    </row>
    <row r="53" spans="1:26">
      <c r="A53" s="90" t="s">
        <v>128</v>
      </c>
      <c r="B53" s="89" t="s">
        <v>129</v>
      </c>
      <c r="C53" s="54" t="str">
        <f>IFERROR(VLOOKUP(A53,'[5]SHOPP UPL SFY2020 Combined OUT'!$A:$F,6,FALSE),IFERROR(VLOOKUP(A53,'[5]SHOPP UPL SFY2020 Combined INP'!$A:$F,6,FALSE),VLOOKUP(A53,'[5]DRG UPL SFY20 Combined'!$A:$J,10,FALSE)))</f>
        <v>Yes</v>
      </c>
      <c r="D53" s="26">
        <v>1</v>
      </c>
      <c r="E53" s="58">
        <v>1</v>
      </c>
      <c r="F53" s="33">
        <v>3442680.4373750002</v>
      </c>
      <c r="G53" s="60">
        <f t="shared" si="4"/>
        <v>9.5722123142489811E-3</v>
      </c>
      <c r="H53" s="33">
        <f t="shared" si="5"/>
        <v>46284.3</v>
      </c>
      <c r="I53" s="33"/>
      <c r="J53" s="33">
        <v>6774194.6459383117</v>
      </c>
      <c r="K53" s="60">
        <f t="shared" si="6"/>
        <v>2.4966209712952773E-2</v>
      </c>
      <c r="L53" s="61">
        <f t="shared" si="7"/>
        <v>23796.69</v>
      </c>
      <c r="M53" s="62"/>
      <c r="N53" s="62"/>
      <c r="O53" s="62"/>
      <c r="P53" s="62"/>
      <c r="U53" s="62"/>
      <c r="W53" s="55" t="str">
        <f>VLOOKUP(A53,'[5]DRG UPL SFY20 Combined'!A:A,1,FALSE)</f>
        <v>100740840B</v>
      </c>
      <c r="X53" s="73"/>
      <c r="Y53" s="55" t="str">
        <f>VLOOKUP(A53,'[5]SHOPP UPL SFY2020 Combined OUT'!A:A,1,FALSE)</f>
        <v>100740840B</v>
      </c>
      <c r="Z53" s="55" t="str">
        <f>VLOOKUP(A53,'[5]Cost UPL SFY20 Combine'!B:B,1,FALSE)</f>
        <v>100740840B</v>
      </c>
    </row>
    <row r="54" spans="1:26">
      <c r="A54" s="90" t="s">
        <v>130</v>
      </c>
      <c r="B54" s="89" t="s">
        <v>131</v>
      </c>
      <c r="C54" s="54" t="str">
        <f>IFERROR(VLOOKUP(A54,'[5]SHOPP UPL SFY2020 Combined OUT'!$A:$F,6,FALSE),IFERROR(VLOOKUP(A54,'[5]SHOPP UPL SFY2020 Combined INP'!$A:$F,6,FALSE),VLOOKUP(A54,'[5]DRG UPL SFY20 Combined'!$A:$J,10,FALSE)))</f>
        <v>Yes</v>
      </c>
      <c r="D54" s="26">
        <v>1</v>
      </c>
      <c r="E54" s="58">
        <v>1</v>
      </c>
      <c r="F54" s="33">
        <v>598768.95162499999</v>
      </c>
      <c r="G54" s="60">
        <f t="shared" si="4"/>
        <v>1.6648491303203866E-3</v>
      </c>
      <c r="H54" s="33">
        <f t="shared" si="5"/>
        <v>8050.01</v>
      </c>
      <c r="I54" s="33"/>
      <c r="J54" s="33">
        <v>7359772.0600000098</v>
      </c>
      <c r="K54" s="60">
        <f t="shared" si="6"/>
        <v>2.7124347954728661E-2</v>
      </c>
      <c r="L54" s="61">
        <f t="shared" si="7"/>
        <v>25853.74</v>
      </c>
      <c r="M54" s="62"/>
      <c r="N54" s="62"/>
      <c r="O54" s="62"/>
      <c r="P54" s="62"/>
      <c r="U54" s="62"/>
      <c r="W54" s="55" t="str">
        <f>VLOOKUP(A54,'[5]DRG UPL SFY20 Combined'!A:A,1,FALSE)</f>
        <v>200006260A</v>
      </c>
      <c r="X54" s="73"/>
      <c r="Y54" s="55" t="str">
        <f>VLOOKUP(A54,'[5]SHOPP UPL SFY2020 Combined OUT'!A:A,1,FALSE)</f>
        <v>200006260A</v>
      </c>
      <c r="Z54" s="55" t="str">
        <f>VLOOKUP(A54,'[5]Cost UPL SFY20 Combine'!B:B,1,FALSE)</f>
        <v>200006260A</v>
      </c>
    </row>
    <row r="55" spans="1:26">
      <c r="A55" s="90" t="s">
        <v>132</v>
      </c>
      <c r="B55" s="89" t="s">
        <v>133</v>
      </c>
      <c r="C55" s="54" t="str">
        <f>IFERROR(VLOOKUP(A55,'[5]SHOPP UPL SFY2020 Combined OUT'!$A:$F,6,FALSE),IFERROR(VLOOKUP(A55,'[5]SHOPP UPL SFY2020 Combined INP'!$A:$F,6,FALSE),VLOOKUP(A55,'[5]DRG UPL SFY20 Combined'!$A:$J,10,FALSE)))</f>
        <v>No</v>
      </c>
      <c r="D55" s="26">
        <v>1</v>
      </c>
      <c r="E55" s="58">
        <v>1</v>
      </c>
      <c r="F55" s="33">
        <v>2776214.54</v>
      </c>
      <c r="G55" s="60">
        <f t="shared" si="4"/>
        <v>7.7191349851361158E-3</v>
      </c>
      <c r="H55" s="33">
        <f t="shared" si="5"/>
        <v>37324.160000000003</v>
      </c>
      <c r="I55" s="33"/>
      <c r="J55" s="33">
        <v>0</v>
      </c>
      <c r="K55" s="60">
        <f t="shared" si="6"/>
        <v>0</v>
      </c>
      <c r="L55" s="61">
        <f t="shared" si="7"/>
        <v>0</v>
      </c>
      <c r="M55" s="62"/>
      <c r="N55" s="62"/>
      <c r="O55" s="62"/>
      <c r="P55" s="62"/>
      <c r="U55" s="62"/>
      <c r="W55" s="73"/>
      <c r="X55" s="55" t="str">
        <f>VLOOKUP(A55,'[5]SHOPP UPL SFY2020 Combined INP'!A:A,1,FALSE)</f>
        <v>200028650A</v>
      </c>
      <c r="Y55" s="73"/>
      <c r="Z55" s="55" t="str">
        <f>VLOOKUP(A55,'[5]Cost UPL SFY20 Combine'!B:B,1,FALSE)</f>
        <v>200028650A</v>
      </c>
    </row>
    <row r="56" spans="1:26">
      <c r="A56" s="90" t="s">
        <v>134</v>
      </c>
      <c r="B56" s="89" t="s">
        <v>135</v>
      </c>
      <c r="C56" s="54" t="str">
        <f>IFERROR(VLOOKUP(A56,'[5]SHOPP UPL SFY2020 Combined OUT'!$A:$F,6,FALSE),IFERROR(VLOOKUP(A56,'[5]SHOPP UPL SFY2020 Combined INP'!$A:$F,6,FALSE),VLOOKUP(A56,'[5]DRG UPL SFY20 Combined'!$A:$J,10,FALSE)))</f>
        <v>No</v>
      </c>
      <c r="D56" s="26">
        <v>1</v>
      </c>
      <c r="E56" s="58">
        <v>1</v>
      </c>
      <c r="F56" s="33">
        <v>5150863.3499999996</v>
      </c>
      <c r="G56" s="60">
        <f t="shared" si="4"/>
        <v>1.432173519581106E-2</v>
      </c>
      <c r="H56" s="33">
        <f t="shared" si="5"/>
        <v>69249.56</v>
      </c>
      <c r="I56" s="33"/>
      <c r="J56" s="33">
        <v>0</v>
      </c>
      <c r="K56" s="60">
        <f t="shared" si="6"/>
        <v>0</v>
      </c>
      <c r="L56" s="61">
        <f t="shared" si="7"/>
        <v>0</v>
      </c>
      <c r="M56" s="62"/>
      <c r="N56" s="62"/>
      <c r="O56" s="62"/>
      <c r="P56" s="62"/>
      <c r="U56" s="62"/>
      <c r="W56" s="73"/>
      <c r="X56" s="55" t="str">
        <f>VLOOKUP(A56,'[5]SHOPP UPL SFY2020 Combined INP'!A:A,1,FALSE)</f>
        <v>200673510G</v>
      </c>
      <c r="Y56" s="73"/>
      <c r="Z56" s="55" t="str">
        <f>VLOOKUP(A56,'[5]Cost UPL SFY20 Combine'!B:B,1,FALSE)</f>
        <v>200673510G</v>
      </c>
    </row>
    <row r="57" spans="1:26">
      <c r="A57" s="90" t="s">
        <v>136</v>
      </c>
      <c r="B57" s="89" t="s">
        <v>137</v>
      </c>
      <c r="C57" s="54" t="str">
        <f>IFERROR(VLOOKUP(A57,'[5]SHOPP UPL SFY2020 Combined OUT'!$A:$F,6,FALSE),IFERROR(VLOOKUP(A57,'[5]SHOPP UPL SFY2020 Combined INP'!$A:$F,6,FALSE),VLOOKUP(A57,'[5]DRG UPL SFY20 Combined'!$A:$J,10,FALSE)))</f>
        <v>Yes</v>
      </c>
      <c r="D57" s="26">
        <v>1</v>
      </c>
      <c r="E57" s="58">
        <v>1</v>
      </c>
      <c r="F57" s="33">
        <v>803777.34087499988</v>
      </c>
      <c r="G57" s="60">
        <f t="shared" si="4"/>
        <v>2.2348653905572761E-3</v>
      </c>
      <c r="H57" s="33">
        <f t="shared" si="5"/>
        <v>10806.19</v>
      </c>
      <c r="I57" s="33"/>
      <c r="J57" s="33">
        <v>1977921.3231470436</v>
      </c>
      <c r="K57" s="60">
        <f t="shared" si="6"/>
        <v>7.2896043190932248E-3</v>
      </c>
      <c r="L57" s="61">
        <f t="shared" si="7"/>
        <v>6948.13</v>
      </c>
      <c r="M57" s="62"/>
      <c r="N57" s="62"/>
      <c r="O57" s="62"/>
      <c r="P57" s="62"/>
      <c r="U57" s="62"/>
      <c r="W57" s="55" t="str">
        <f>VLOOKUP(A57,'[5]DRG UPL SFY20 Combined'!A:A,1,FALSE)</f>
        <v>200019120A</v>
      </c>
      <c r="X57" s="73"/>
      <c r="Y57" s="55" t="str">
        <f>VLOOKUP(A57,'[5]SHOPP UPL SFY2020 Combined OUT'!A:A,1,FALSE)</f>
        <v>200019120A</v>
      </c>
      <c r="Z57" s="55" t="str">
        <f>VLOOKUP(A57,'[5]Cost UPL SFY20 Combine'!B:B,1,FALSE)</f>
        <v>200019120A</v>
      </c>
    </row>
    <row r="58" spans="1:26">
      <c r="A58" s="79"/>
      <c r="B58" s="79"/>
      <c r="E58" s="78"/>
      <c r="F58" s="33"/>
      <c r="G58" s="60"/>
      <c r="H58" s="33"/>
      <c r="I58" s="33"/>
      <c r="J58" s="33"/>
      <c r="K58" s="60"/>
      <c r="L58" s="61"/>
    </row>
    <row r="59" spans="1:26">
      <c r="A59" s="53"/>
      <c r="E59" s="58"/>
      <c r="F59" s="59">
        <f>SUM(F5:F57)</f>
        <v>359653581.04837513</v>
      </c>
      <c r="G59" s="80">
        <f>SUM(G5:G57)</f>
        <v>0.99999999999999933</v>
      </c>
      <c r="H59" s="56">
        <f>SUM(H5:H57)</f>
        <v>4835277.25</v>
      </c>
      <c r="I59" s="33"/>
      <c r="J59" s="59">
        <f>SUM(J5:J57)</f>
        <v>271334524.69654524</v>
      </c>
      <c r="K59" s="80">
        <f>SUM(K5:K57)</f>
        <v>0.99999999999999944</v>
      </c>
      <c r="L59" s="33">
        <f>SUM(L5:L57)</f>
        <v>953156.0299999998</v>
      </c>
    </row>
    <row r="60" spans="1:26">
      <c r="A60" s="53"/>
      <c r="E60" s="58"/>
      <c r="F60" s="59">
        <f>SUM(F5:F57)</f>
        <v>359653581.04837513</v>
      </c>
      <c r="G60" s="59"/>
      <c r="H60" s="59">
        <f>H62-H59</f>
        <v>2.1402422338724136E-2</v>
      </c>
      <c r="I60" s="59"/>
      <c r="J60" s="59">
        <f>SUM(J5:J57)</f>
        <v>271334524.69654524</v>
      </c>
      <c r="L60" s="61">
        <f>L62-L59</f>
        <v>1.1260016937740147E-2</v>
      </c>
    </row>
    <row r="61" spans="1:26">
      <c r="A61" s="53"/>
      <c r="E61" s="58"/>
      <c r="F61" s="59"/>
      <c r="G61" s="59"/>
      <c r="H61" s="59"/>
      <c r="I61" s="59"/>
      <c r="J61" s="33"/>
    </row>
    <row r="62" spans="1:26">
      <c r="A62" s="53"/>
      <c r="E62" s="58"/>
      <c r="F62" s="59"/>
      <c r="G62" s="81" t="s">
        <v>203</v>
      </c>
      <c r="H62" s="82">
        <f>H1*'[5]UPL Gap Summary'!D20</f>
        <v>4835277.2714024223</v>
      </c>
      <c r="I62" s="59"/>
      <c r="J62" s="57"/>
      <c r="K62" s="81" t="s">
        <v>204</v>
      </c>
      <c r="L62" s="83">
        <f>L1*'[5]UPL Gap Summary'!F20</f>
        <v>953156.04126001673</v>
      </c>
    </row>
    <row r="63" spans="1:26">
      <c r="A63" s="53"/>
      <c r="E63" s="58"/>
      <c r="F63" s="59"/>
      <c r="G63" s="81" t="s">
        <v>205</v>
      </c>
      <c r="H63" s="82">
        <v>-1.4999999999999999E-2</v>
      </c>
      <c r="I63" s="59"/>
      <c r="J63" s="33"/>
      <c r="K63" s="81" t="s">
        <v>205</v>
      </c>
      <c r="L63" s="83">
        <v>7.0000000000000001E-3</v>
      </c>
    </row>
    <row r="64" spans="1:26">
      <c r="A64" s="53"/>
      <c r="E64" s="58"/>
      <c r="F64" s="59"/>
      <c r="G64" s="59"/>
      <c r="H64" s="59"/>
      <c r="I64" s="59"/>
      <c r="J64" s="33"/>
    </row>
    <row r="65" spans="1:26" s="67" customFormat="1">
      <c r="A65" s="63"/>
      <c r="B65" s="64" t="s">
        <v>206</v>
      </c>
      <c r="C65" s="65"/>
      <c r="D65" s="66"/>
      <c r="E65" s="68"/>
      <c r="F65" s="69"/>
      <c r="G65" s="70"/>
      <c r="H65" s="69"/>
      <c r="I65" s="69"/>
      <c r="J65" s="69"/>
      <c r="K65" s="70"/>
      <c r="L65" s="71"/>
      <c r="Q65" s="72"/>
      <c r="R65" s="72"/>
    </row>
    <row r="66" spans="1:26">
      <c r="A66" s="90" t="s">
        <v>138</v>
      </c>
      <c r="B66" s="89" t="s">
        <v>139</v>
      </c>
      <c r="C66" s="54" t="str">
        <f>IFERROR(VLOOKUP(A66,'[5]SHOPP UPL SFY2020 Combined OUT'!$A:$F,6,FALSE),IFERROR(VLOOKUP(A66,'[5]SHOPP UPL SFY2020 Combined INP'!$A:$F,6,FALSE),VLOOKUP(A66,'[5]DRG UPL SFY20 Combined'!$A:$J,10,FALSE)))</f>
        <v>Yes</v>
      </c>
      <c r="D66" s="26">
        <v>2</v>
      </c>
      <c r="E66" s="58">
        <v>1</v>
      </c>
      <c r="F66" s="33">
        <v>110643.875375</v>
      </c>
      <c r="G66" s="60">
        <f t="shared" ref="G66:G80" si="8">IF($E66=1,F66/$F$82,0)</f>
        <v>2.9202337927859124E-3</v>
      </c>
      <c r="H66" s="33">
        <f t="shared" ref="H66:H80" si="9">IF($E66=1,ROUND(G66*($H$85),2),0)</f>
        <v>2261.25</v>
      </c>
      <c r="I66" s="33"/>
      <c r="J66" s="33">
        <v>637183.38082347729</v>
      </c>
      <c r="K66" s="60">
        <f t="shared" ref="K66:K80" si="10">IF($E66=1,J66/$J$82,0)</f>
        <v>1.1661164482254948E-2</v>
      </c>
      <c r="L66" s="61">
        <f t="shared" ref="L66:L80" si="11">IF($E66=1,ROUND(K66*$L$85,2),0)</f>
        <v>2890.38</v>
      </c>
      <c r="M66" s="62"/>
      <c r="N66" s="62"/>
      <c r="O66" s="62"/>
      <c r="P66" s="62"/>
      <c r="U66" s="62"/>
      <c r="W66" s="55" t="str">
        <f>VLOOKUP(A66,'[5]DRG UPL SFY20 Combined'!A:A,1,FALSE)</f>
        <v>200668710A</v>
      </c>
      <c r="X66" s="73"/>
      <c r="Y66" s="55" t="str">
        <f>VLOOKUP(A66,'[5]SHOPP UPL SFY2020 Combined OUT'!A:A,1,FALSE)</f>
        <v>200668710A</v>
      </c>
      <c r="Z66" s="55" t="str">
        <f>VLOOKUP(A66,'[5]Cost UPL SFY20 Combine'!B:B,1,FALSE)</f>
        <v>200668710A</v>
      </c>
    </row>
    <row r="67" spans="1:26">
      <c r="A67" s="90" t="s">
        <v>140</v>
      </c>
      <c r="B67" s="89" t="s">
        <v>141</v>
      </c>
      <c r="C67" s="54" t="str">
        <f>IFERROR(VLOOKUP(A67,'[5]SHOPP UPL SFY2020 Combined OUT'!$A:$F,6,FALSE),IFERROR(VLOOKUP(A67,'[5]SHOPP UPL SFY2020 Combined INP'!$A:$F,6,FALSE),VLOOKUP(A67,'[5]DRG UPL SFY20 Combined'!$A:$J,10,FALSE)))</f>
        <v>Yes</v>
      </c>
      <c r="D67" s="26">
        <v>2</v>
      </c>
      <c r="E67" s="58">
        <v>1</v>
      </c>
      <c r="F67" s="33">
        <v>344848.94437499996</v>
      </c>
      <c r="G67" s="60">
        <f t="shared" si="8"/>
        <v>9.101629325232086E-3</v>
      </c>
      <c r="H67" s="33">
        <f t="shared" si="9"/>
        <v>7047.74</v>
      </c>
      <c r="I67" s="33"/>
      <c r="J67" s="33">
        <v>1006436.0092416304</v>
      </c>
      <c r="K67" s="60">
        <f t="shared" si="10"/>
        <v>1.8418898229052003E-2</v>
      </c>
      <c r="L67" s="61">
        <f t="shared" si="11"/>
        <v>4565.38</v>
      </c>
      <c r="M67" s="62"/>
      <c r="N67" s="62"/>
      <c r="O67" s="62"/>
      <c r="P67" s="62"/>
      <c r="U67" s="62"/>
      <c r="W67" s="55" t="str">
        <f>VLOOKUP(A67,'[5]DRG UPL SFY20 Combined'!A:A,1,FALSE)</f>
        <v>100700720A</v>
      </c>
      <c r="X67" s="73"/>
      <c r="Y67" s="55" t="str">
        <f>VLOOKUP(A67,'[5]SHOPP UPL SFY2020 Combined OUT'!A:A,1,FALSE)</f>
        <v>100700720A</v>
      </c>
      <c r="Z67" s="55" t="str">
        <f>VLOOKUP(A67,'[5]Cost UPL SFY20 Combine'!B:B,1,FALSE)</f>
        <v>100700720A</v>
      </c>
    </row>
    <row r="68" spans="1:26">
      <c r="A68" s="90" t="s">
        <v>142</v>
      </c>
      <c r="B68" s="88" t="s">
        <v>143</v>
      </c>
      <c r="C68" s="54" t="str">
        <f>IFERROR(VLOOKUP(A68,'[5]SHOPP UPL SFY2020 Combined OUT'!$A:$F,6,FALSE),IFERROR(VLOOKUP(A68,'[5]SHOPP UPL SFY2020 Combined INP'!$A:$F,6,FALSE),VLOOKUP(A68,'[5]DRG UPL SFY20 Combined'!$A:$J,10,FALSE)))</f>
        <v>Yes</v>
      </c>
      <c r="D68" s="26">
        <v>2</v>
      </c>
      <c r="E68" s="58">
        <v>1</v>
      </c>
      <c r="F68" s="33">
        <v>9657709.6842500009</v>
      </c>
      <c r="G68" s="60">
        <f t="shared" si="8"/>
        <v>0.25489680368909995</v>
      </c>
      <c r="H68" s="33">
        <f t="shared" si="9"/>
        <v>197376.29</v>
      </c>
      <c r="I68" s="33"/>
      <c r="J68" s="33">
        <v>10725247.012996268</v>
      </c>
      <c r="K68" s="60">
        <f t="shared" si="10"/>
        <v>0.19628394791108278</v>
      </c>
      <c r="L68" s="61">
        <f t="shared" si="11"/>
        <v>48651.67</v>
      </c>
      <c r="M68" s="62"/>
      <c r="N68" s="62"/>
      <c r="O68" s="62"/>
      <c r="P68" s="62"/>
      <c r="U68" s="62"/>
      <c r="W68" s="55" t="str">
        <f>VLOOKUP(A68,'[5]DRG UPL SFY20 Combined'!A:A,1,FALSE)</f>
        <v>100749570S</v>
      </c>
      <c r="X68" s="73"/>
      <c r="Y68" s="55" t="str">
        <f>VLOOKUP(A68,'[5]SHOPP UPL SFY2020 Combined OUT'!A:A,1,FALSE)</f>
        <v>100749570S</v>
      </c>
      <c r="Z68" s="55" t="str">
        <f>VLOOKUP(A68,'[5]Cost UPL SFY20 Combine'!B:B,1,FALSE)</f>
        <v>100749570S</v>
      </c>
    </row>
    <row r="69" spans="1:26">
      <c r="A69" s="90" t="s">
        <v>144</v>
      </c>
      <c r="B69" s="89" t="s">
        <v>145</v>
      </c>
      <c r="C69" s="54" t="str">
        <f>IFERROR(VLOOKUP(A69,'[5]SHOPP UPL SFY2020 Combined OUT'!$A:$F,6,FALSE),IFERROR(VLOOKUP(A69,'[5]SHOPP UPL SFY2020 Combined INP'!$A:$F,6,FALSE),VLOOKUP(A69,'[5]DRG UPL SFY20 Combined'!$A:$J,10,FALSE)))</f>
        <v>Yes</v>
      </c>
      <c r="D69" s="26">
        <v>2</v>
      </c>
      <c r="E69" s="58">
        <v>1</v>
      </c>
      <c r="F69" s="33">
        <v>353593.95749999996</v>
      </c>
      <c r="G69" s="60">
        <f t="shared" si="8"/>
        <v>9.3324372462257089E-3</v>
      </c>
      <c r="H69" s="33">
        <f t="shared" si="9"/>
        <v>7226.46</v>
      </c>
      <c r="I69" s="33"/>
      <c r="J69" s="33">
        <v>669111.78811101255</v>
      </c>
      <c r="K69" s="60">
        <f t="shared" si="10"/>
        <v>1.2245489843276131E-2</v>
      </c>
      <c r="L69" s="61">
        <f t="shared" si="11"/>
        <v>3035.21</v>
      </c>
      <c r="M69" s="62"/>
      <c r="N69" s="62"/>
      <c r="O69" s="62"/>
      <c r="P69" s="62"/>
      <c r="U69" s="62"/>
      <c r="W69" s="55" t="str">
        <f>VLOOKUP(A69,'[5]DRG UPL SFY20 Combined'!A:A,1,FALSE)</f>
        <v>100700880A</v>
      </c>
      <c r="X69" s="73"/>
      <c r="Y69" s="55" t="str">
        <f>VLOOKUP(A69,'[5]SHOPP UPL SFY2020 Combined OUT'!A:A,1,FALSE)</f>
        <v>100700880A</v>
      </c>
      <c r="Z69" s="55" t="str">
        <f>VLOOKUP(A69,'[5]Cost UPL SFY20 Combine'!B:B,1,FALSE)</f>
        <v>100700880A</v>
      </c>
    </row>
    <row r="70" spans="1:26">
      <c r="A70" s="90" t="s">
        <v>146</v>
      </c>
      <c r="B70" s="89" t="s">
        <v>147</v>
      </c>
      <c r="C70" s="54" t="str">
        <f>IFERROR(VLOOKUP(A70,'[5]SHOPP UPL SFY2020 Combined OUT'!$A:$F,6,FALSE),IFERROR(VLOOKUP(A70,'[5]SHOPP UPL SFY2020 Combined INP'!$A:$F,6,FALSE),VLOOKUP(A70,'[5]DRG UPL SFY20 Combined'!$A:$J,10,FALSE)))</f>
        <v>Yes</v>
      </c>
      <c r="D70" s="26">
        <v>2</v>
      </c>
      <c r="E70" s="58">
        <v>1</v>
      </c>
      <c r="F70" s="33">
        <v>405886.89937499998</v>
      </c>
      <c r="G70" s="60">
        <f t="shared" si="8"/>
        <v>1.0712609582651923E-2</v>
      </c>
      <c r="H70" s="33">
        <f t="shared" si="9"/>
        <v>8295.18</v>
      </c>
      <c r="I70" s="33"/>
      <c r="J70" s="33">
        <v>2220336.7044711951</v>
      </c>
      <c r="K70" s="60">
        <f t="shared" si="10"/>
        <v>4.0634630933664345E-2</v>
      </c>
      <c r="L70" s="61">
        <f t="shared" si="11"/>
        <v>10071.85</v>
      </c>
      <c r="M70" s="62"/>
      <c r="N70" s="62"/>
      <c r="O70" s="62"/>
      <c r="P70" s="62"/>
      <c r="U70" s="62"/>
      <c r="W70" s="55" t="str">
        <f>VLOOKUP(A70,'[5]DRG UPL SFY20 Combined'!A:A,1,FALSE)</f>
        <v>100700820A</v>
      </c>
      <c r="X70" s="73"/>
      <c r="Y70" s="55" t="str">
        <f>VLOOKUP(A70,'[5]SHOPP UPL SFY2020 Combined OUT'!A:A,1,FALSE)</f>
        <v>100700820A</v>
      </c>
      <c r="Z70" s="55" t="str">
        <f>VLOOKUP(A70,'[5]Cost UPL SFY20 Combine'!B:B,1,FALSE)</f>
        <v>100700820A</v>
      </c>
    </row>
    <row r="71" spans="1:26">
      <c r="A71" s="90" t="s">
        <v>148</v>
      </c>
      <c r="B71" s="89" t="s">
        <v>149</v>
      </c>
      <c r="C71" s="54" t="str">
        <f>IFERROR(VLOOKUP(A71,'[5]SHOPP UPL SFY2020 Combined OUT'!$A:$F,6,FALSE),IFERROR(VLOOKUP(A71,'[5]SHOPP UPL SFY2020 Combined INP'!$A:$F,6,FALSE),VLOOKUP(A71,'[5]DRG UPL SFY20 Combined'!$A:$J,10,FALSE)))</f>
        <v>Yes</v>
      </c>
      <c r="D71" s="26">
        <v>2</v>
      </c>
      <c r="E71" s="58">
        <v>1</v>
      </c>
      <c r="F71" s="33">
        <v>1872946.585</v>
      </c>
      <c r="G71" s="60">
        <f t="shared" si="8"/>
        <v>4.9432848325880255E-2</v>
      </c>
      <c r="H71" s="33">
        <f t="shared" si="9"/>
        <v>38277.74</v>
      </c>
      <c r="I71" s="33"/>
      <c r="J71" s="33">
        <v>2917486.1000000099</v>
      </c>
      <c r="K71" s="60">
        <f t="shared" si="10"/>
        <v>5.3393240173377564E-2</v>
      </c>
      <c r="L71" s="61">
        <f t="shared" si="11"/>
        <v>13234.25</v>
      </c>
      <c r="M71" s="62"/>
      <c r="N71" s="62"/>
      <c r="O71" s="62"/>
      <c r="P71" s="62"/>
      <c r="U71" s="62"/>
      <c r="W71" s="55" t="str">
        <f>VLOOKUP(A71,'[5]DRG UPL SFY20 Combined'!A:A,1,FALSE)</f>
        <v>100699350A</v>
      </c>
      <c r="X71" s="73"/>
      <c r="Y71" s="55" t="str">
        <f>VLOOKUP(A71,'[5]SHOPP UPL SFY2020 Combined OUT'!A:A,1,FALSE)</f>
        <v>100699350A</v>
      </c>
      <c r="Z71" s="55" t="str">
        <f>VLOOKUP(A71,'[5]Cost UPL SFY20 Combine'!B:B,1,FALSE)</f>
        <v>100699350A</v>
      </c>
    </row>
    <row r="72" spans="1:26">
      <c r="A72" s="90" t="s">
        <v>150</v>
      </c>
      <c r="B72" s="89" t="s">
        <v>151</v>
      </c>
      <c r="C72" s="54" t="str">
        <f>IFERROR(VLOOKUP(A72,'[5]SHOPP UPL SFY2020 Combined OUT'!$A:$F,6,FALSE),IFERROR(VLOOKUP(A72,'[5]SHOPP UPL SFY2020 Combined INP'!$A:$F,6,FALSE),VLOOKUP(A72,'[5]DRG UPL SFY20 Combined'!$A:$J,10,FALSE)))</f>
        <v>Yes</v>
      </c>
      <c r="D72" s="26">
        <v>2</v>
      </c>
      <c r="E72" s="58">
        <v>1</v>
      </c>
      <c r="F72" s="33">
        <v>4191936.3723749993</v>
      </c>
      <c r="G72" s="60">
        <f t="shared" si="8"/>
        <v>0.11063815516519604</v>
      </c>
      <c r="H72" s="33">
        <f t="shared" si="9"/>
        <v>85671.33</v>
      </c>
      <c r="I72" s="33"/>
      <c r="J72" s="33">
        <v>4686128.8529629521</v>
      </c>
      <c r="K72" s="60">
        <f t="shared" si="10"/>
        <v>8.57613694645004E-2</v>
      </c>
      <c r="L72" s="61">
        <f t="shared" si="11"/>
        <v>21257.13</v>
      </c>
      <c r="M72" s="62"/>
      <c r="N72" s="62"/>
      <c r="O72" s="62"/>
      <c r="P72" s="62"/>
      <c r="U72" s="62"/>
      <c r="W72" s="55" t="str">
        <f>VLOOKUP(A72,'[5]DRG UPL SFY20 Combined'!A:A,1,FALSE)</f>
        <v>100710530D</v>
      </c>
      <c r="X72" s="73"/>
      <c r="Y72" s="55" t="str">
        <f>VLOOKUP(A72,'[5]SHOPP UPL SFY2020 Combined OUT'!A:A,1,FALSE)</f>
        <v>100710530D</v>
      </c>
      <c r="Z72" s="55" t="str">
        <f>VLOOKUP(A72,'[5]Cost UPL SFY20 Combine'!B:B,1,FALSE)</f>
        <v>100710530D</v>
      </c>
    </row>
    <row r="73" spans="1:26">
      <c r="A73" s="90" t="s">
        <v>152</v>
      </c>
      <c r="B73" s="89" t="s">
        <v>153</v>
      </c>
      <c r="C73" s="54" t="str">
        <f>IFERROR(VLOOKUP(A73,'[5]SHOPP UPL SFY2020 Combined OUT'!$A:$F,6,FALSE),IFERROR(VLOOKUP(A73,'[5]SHOPP UPL SFY2020 Combined INP'!$A:$F,6,FALSE),VLOOKUP(A73,'[5]DRG UPL SFY20 Combined'!$A:$J,10,FALSE)))</f>
        <v>Yes</v>
      </c>
      <c r="D73" s="26">
        <v>2</v>
      </c>
      <c r="E73" s="58">
        <v>1</v>
      </c>
      <c r="F73" s="33">
        <v>12501045.64525</v>
      </c>
      <c r="G73" s="60">
        <f t="shared" si="8"/>
        <v>0.32994122643201224</v>
      </c>
      <c r="H73" s="33">
        <f t="shared" si="9"/>
        <v>255486.05</v>
      </c>
      <c r="I73" s="33"/>
      <c r="J73" s="33">
        <v>13588518.580000399</v>
      </c>
      <c r="K73" s="60">
        <f t="shared" si="10"/>
        <v>0.24868500183852196</v>
      </c>
      <c r="L73" s="61">
        <f t="shared" si="11"/>
        <v>61639.99</v>
      </c>
      <c r="M73" s="62"/>
      <c r="N73" s="62"/>
      <c r="O73" s="62"/>
      <c r="P73" s="62"/>
      <c r="U73" s="62"/>
      <c r="W73" s="55" t="str">
        <f>VLOOKUP(A73,'[5]DRG UPL SFY20 Combined'!A:A,1,FALSE)</f>
        <v>100700690A</v>
      </c>
      <c r="X73" s="73"/>
      <c r="Y73" s="55" t="str">
        <f>VLOOKUP(A73,'[5]SHOPP UPL SFY2020 Combined OUT'!A:A,1,FALSE)</f>
        <v>100700690A</v>
      </c>
      <c r="Z73" s="55" t="str">
        <f>VLOOKUP(A73,'[5]Cost UPL SFY20 Combine'!B:B,1,FALSE)</f>
        <v>100700690A</v>
      </c>
    </row>
    <row r="74" spans="1:26">
      <c r="A74" s="90" t="s">
        <v>154</v>
      </c>
      <c r="B74" s="89" t="s">
        <v>155</v>
      </c>
      <c r="C74" s="54" t="str">
        <f>IFERROR(VLOOKUP(A74,'[5]SHOPP UPL SFY2020 Combined OUT'!$A:$F,6,FALSE),IFERROR(VLOOKUP(A74,'[5]SHOPP UPL SFY2020 Combined INP'!$A:$F,6,FALSE),VLOOKUP(A74,'[5]DRG UPL SFY20 Combined'!$A:$J,10,FALSE)))</f>
        <v>Yes</v>
      </c>
      <c r="D74" s="26">
        <v>2</v>
      </c>
      <c r="E74" s="58">
        <v>1</v>
      </c>
      <c r="F74" s="33">
        <v>3676924.2387499996</v>
      </c>
      <c r="G74" s="60">
        <f t="shared" si="8"/>
        <v>9.7045393422088136E-2</v>
      </c>
      <c r="H74" s="33">
        <f t="shared" si="9"/>
        <v>75145.94</v>
      </c>
      <c r="I74" s="33"/>
      <c r="J74" s="33">
        <v>5316359.7767826617</v>
      </c>
      <c r="K74" s="60">
        <f t="shared" si="10"/>
        <v>9.7295296251742075E-2</v>
      </c>
      <c r="L74" s="61">
        <f t="shared" si="11"/>
        <v>24115.98</v>
      </c>
      <c r="M74" s="62"/>
      <c r="N74" s="62"/>
      <c r="O74" s="62"/>
      <c r="P74" s="62"/>
      <c r="U74" s="62"/>
      <c r="W74" s="55" t="str">
        <f>VLOOKUP(A74,'[5]DRG UPL SFY20 Combined'!A:A,1,FALSE)</f>
        <v>100700680A</v>
      </c>
      <c r="X74" s="73"/>
      <c r="Y74" s="55" t="str">
        <f>VLOOKUP(A74,'[5]SHOPP UPL SFY2020 Combined OUT'!A:A,1,FALSE)</f>
        <v>100700680A</v>
      </c>
      <c r="Z74" s="55" t="str">
        <f>VLOOKUP(A74,'[5]Cost UPL SFY20 Combine'!B:B,1,FALSE)</f>
        <v>100700680A</v>
      </c>
    </row>
    <row r="75" spans="1:26">
      <c r="A75" s="90" t="s">
        <v>156</v>
      </c>
      <c r="B75" s="89" t="s">
        <v>157</v>
      </c>
      <c r="C75" s="54" t="str">
        <f>IFERROR(VLOOKUP(A75,'[5]SHOPP UPL SFY2020 Combined OUT'!$A:$F,6,FALSE),IFERROR(VLOOKUP(A75,'[5]SHOPP UPL SFY2020 Combined INP'!$A:$F,6,FALSE),VLOOKUP(A75,'[5]DRG UPL SFY20 Combined'!$A:$J,10,FALSE)))</f>
        <v>Yes</v>
      </c>
      <c r="D75" s="26">
        <v>2</v>
      </c>
      <c r="E75" s="58">
        <v>1</v>
      </c>
      <c r="F75" s="33">
        <v>44411.662125000003</v>
      </c>
      <c r="G75" s="60">
        <f t="shared" si="8"/>
        <v>1.1721610083852796E-3</v>
      </c>
      <c r="H75" s="33">
        <f t="shared" si="9"/>
        <v>907.65</v>
      </c>
      <c r="I75" s="33"/>
      <c r="J75" s="33">
        <v>230841.63391932243</v>
      </c>
      <c r="K75" s="60">
        <f t="shared" si="10"/>
        <v>4.2246586202653175E-3</v>
      </c>
      <c r="L75" s="61">
        <f t="shared" si="11"/>
        <v>1047.1400000000001</v>
      </c>
      <c r="M75" s="62"/>
      <c r="N75" s="62"/>
      <c r="O75" s="62"/>
      <c r="P75" s="62"/>
      <c r="U75" s="62"/>
      <c r="W75" s="55" t="str">
        <f>VLOOKUP(A75,'[5]DRG UPL SFY20 Combined'!A:A,1,FALSE)</f>
        <v>200417790W</v>
      </c>
      <c r="X75" s="73"/>
      <c r="Y75" s="55" t="str">
        <f>VLOOKUP(A75,'[5]SHOPP UPL SFY2020 Combined OUT'!A:A,1,FALSE)</f>
        <v>200417790W</v>
      </c>
      <c r="Z75" s="55" t="str">
        <f>VLOOKUP(A75,'[5]Cost UPL SFY20 Combine'!B:B,1,FALSE)</f>
        <v>200417790W</v>
      </c>
    </row>
    <row r="76" spans="1:26">
      <c r="A76" s="90" t="s">
        <v>158</v>
      </c>
      <c r="B76" s="89" t="s">
        <v>159</v>
      </c>
      <c r="C76" s="54" t="str">
        <f>IFERROR(VLOOKUP(A76,'[5]SHOPP UPL SFY2020 Combined OUT'!$A:$F,6,FALSE),IFERROR(VLOOKUP(A76,'[5]SHOPP UPL SFY2020 Combined INP'!$A:$F,6,FALSE),VLOOKUP(A76,'[5]DRG UPL SFY20 Combined'!$A:$J,10,FALSE)))</f>
        <v>Yes</v>
      </c>
      <c r="D76" s="26">
        <v>2</v>
      </c>
      <c r="E76" s="58">
        <v>1</v>
      </c>
      <c r="F76" s="33">
        <v>81963.414000000004</v>
      </c>
      <c r="G76" s="60">
        <f t="shared" si="8"/>
        <v>2.1632677861623748E-3</v>
      </c>
      <c r="H76" s="33">
        <f t="shared" si="9"/>
        <v>1675.1</v>
      </c>
      <c r="I76" s="33"/>
      <c r="J76" s="33">
        <v>905120.67999999889</v>
      </c>
      <c r="K76" s="60">
        <f t="shared" si="10"/>
        <v>1.6564715030906434E-2</v>
      </c>
      <c r="L76" s="61">
        <f t="shared" si="11"/>
        <v>4105.79</v>
      </c>
      <c r="M76" s="62"/>
      <c r="N76" s="62"/>
      <c r="O76" s="62"/>
      <c r="P76" s="62"/>
      <c r="U76" s="62"/>
      <c r="W76" s="55" t="str">
        <f>VLOOKUP(A76,'[5]DRG UPL SFY20 Combined'!A:A,1,FALSE)</f>
        <v>100699900A</v>
      </c>
      <c r="X76" s="73"/>
      <c r="Y76" s="55" t="str">
        <f>VLOOKUP(A76,'[5]SHOPP UPL SFY2020 Combined OUT'!A:A,1,FALSE)</f>
        <v>100699900A</v>
      </c>
      <c r="Z76" s="55" t="str">
        <f>VLOOKUP(A76,'[5]Cost UPL SFY20 Combine'!B:B,1,FALSE)</f>
        <v>100699900A</v>
      </c>
    </row>
    <row r="77" spans="1:26">
      <c r="A77" s="90" t="s">
        <v>160</v>
      </c>
      <c r="B77" s="89" t="s">
        <v>161</v>
      </c>
      <c r="C77" s="54" t="str">
        <f>IFERROR(VLOOKUP(A77,'[5]SHOPP UPL SFY2020 Combined OUT'!$A:$F,6,FALSE),IFERROR(VLOOKUP(A77,'[5]SHOPP UPL SFY2020 Combined INP'!$A:$F,6,FALSE),VLOOKUP(A77,'[5]DRG UPL SFY20 Combined'!$A:$J,10,FALSE)))</f>
        <v>Yes</v>
      </c>
      <c r="D77" s="26">
        <v>2</v>
      </c>
      <c r="E77" s="58">
        <v>1</v>
      </c>
      <c r="F77" s="33">
        <v>147414.35025000002</v>
      </c>
      <c r="G77" s="60">
        <f t="shared" si="8"/>
        <v>3.8907202561606628E-3</v>
      </c>
      <c r="H77" s="33">
        <f t="shared" si="9"/>
        <v>3012.73</v>
      </c>
      <c r="I77" s="33"/>
      <c r="J77" s="33">
        <v>292275.44</v>
      </c>
      <c r="K77" s="60">
        <f t="shared" si="10"/>
        <v>5.3489655922266607E-3</v>
      </c>
      <c r="L77" s="61">
        <f t="shared" si="11"/>
        <v>1325.81</v>
      </c>
      <c r="M77" s="62"/>
      <c r="N77" s="62"/>
      <c r="O77" s="62"/>
      <c r="P77" s="62"/>
      <c r="U77" s="62"/>
      <c r="W77" s="55" t="str">
        <f>VLOOKUP(A77,'[5]DRG UPL SFY20 Combined'!A:A,1,FALSE)</f>
        <v>100700770A</v>
      </c>
      <c r="X77" s="73"/>
      <c r="Y77" s="55" t="str">
        <f>VLOOKUP(A77,'[5]SHOPP UPL SFY2020 Combined OUT'!A:A,1,FALSE)</f>
        <v>100700770A</v>
      </c>
      <c r="Z77" s="55" t="str">
        <f>VLOOKUP(A77,'[5]Cost UPL SFY20 Combine'!B:B,1,FALSE)</f>
        <v>100700770A</v>
      </c>
    </row>
    <row r="78" spans="1:26" ht="12" customHeight="1">
      <c r="A78" s="90" t="s">
        <v>162</v>
      </c>
      <c r="B78" s="89" t="s">
        <v>163</v>
      </c>
      <c r="C78" s="54" t="str">
        <f>IFERROR(VLOOKUP(A78,'[5]SHOPP UPL SFY2020 Combined OUT'!$A:$F,6,FALSE),IFERROR(VLOOKUP(A78,'[5]SHOPP UPL SFY2020 Combined INP'!$A:$F,6,FALSE),VLOOKUP(A78,'[5]DRG UPL SFY20 Combined'!$A:$J,10,FALSE)))</f>
        <v>Yes</v>
      </c>
      <c r="D78" s="26">
        <v>2</v>
      </c>
      <c r="E78" s="58">
        <v>1</v>
      </c>
      <c r="F78" s="33">
        <v>204990.62849999999</v>
      </c>
      <c r="G78" s="60">
        <f t="shared" si="8"/>
        <v>5.4103361665636422E-3</v>
      </c>
      <c r="H78" s="33">
        <f t="shared" si="9"/>
        <v>4189.43</v>
      </c>
      <c r="I78" s="33"/>
      <c r="J78" s="33">
        <v>1491963.2499999898</v>
      </c>
      <c r="K78" s="60">
        <f t="shared" si="10"/>
        <v>2.7304586690953602E-2</v>
      </c>
      <c r="L78" s="61">
        <f t="shared" si="11"/>
        <v>6767.82</v>
      </c>
      <c r="M78" s="62"/>
      <c r="N78" s="62"/>
      <c r="O78" s="62"/>
      <c r="P78" s="62"/>
      <c r="U78" s="62"/>
      <c r="W78" s="55" t="str">
        <f>VLOOKUP(A78,'[5]DRG UPL SFY20 Combined'!A:A,1,FALSE)</f>
        <v>100700190A</v>
      </c>
      <c r="X78" s="73"/>
      <c r="Y78" s="55" t="str">
        <f>VLOOKUP(A78,'[5]SHOPP UPL SFY2020 Combined OUT'!A:A,1,FALSE)</f>
        <v>100700190A</v>
      </c>
      <c r="Z78" s="55" t="str">
        <f>VLOOKUP(A78,'[5]Cost UPL SFY20 Combine'!B:B,1,FALSE)</f>
        <v>100700190A</v>
      </c>
    </row>
    <row r="79" spans="1:26">
      <c r="A79" s="90" t="s">
        <v>164</v>
      </c>
      <c r="B79" s="89" t="s">
        <v>165</v>
      </c>
      <c r="C79" s="54" t="str">
        <f>IFERROR(VLOOKUP(A79,'[5]SHOPP UPL SFY2020 Combined OUT'!$A:$F,6,FALSE),IFERROR(VLOOKUP(A79,'[5]SHOPP UPL SFY2020 Combined INP'!$A:$F,6,FALSE),VLOOKUP(A79,'[5]DRG UPL SFY20 Combined'!$A:$J,10,FALSE)))</f>
        <v>Yes</v>
      </c>
      <c r="D79" s="26">
        <v>2</v>
      </c>
      <c r="E79" s="58">
        <v>1</v>
      </c>
      <c r="F79" s="33">
        <v>2376901.9878749996</v>
      </c>
      <c r="G79" s="60">
        <f t="shared" si="8"/>
        <v>6.2733788775993379E-2</v>
      </c>
      <c r="H79" s="33">
        <f t="shared" si="9"/>
        <v>48577.16</v>
      </c>
      <c r="I79" s="33"/>
      <c r="J79" s="33">
        <v>8372571.6488188002</v>
      </c>
      <c r="K79" s="60">
        <f t="shared" si="10"/>
        <v>0.15322737233064879</v>
      </c>
      <c r="L79" s="61">
        <f t="shared" si="11"/>
        <v>37979.51</v>
      </c>
      <c r="M79" s="62"/>
      <c r="N79" s="62"/>
      <c r="O79" s="62"/>
      <c r="P79" s="62"/>
      <c r="U79" s="62"/>
      <c r="W79" s="55" t="str">
        <f>VLOOKUP(A79,'[5]DRG UPL SFY20 Combined'!A:A,1,FALSE)</f>
        <v>100699950A</v>
      </c>
      <c r="X79" s="73"/>
      <c r="Y79" s="55" t="str">
        <f>VLOOKUP(A79,'[5]SHOPP UPL SFY2020 Combined OUT'!A:A,1,FALSE)</f>
        <v>100699950A</v>
      </c>
      <c r="Z79" s="55" t="str">
        <f>VLOOKUP(A79,'[5]Cost UPL SFY20 Combine'!B:B,1,FALSE)</f>
        <v>100699950A</v>
      </c>
    </row>
    <row r="80" spans="1:26">
      <c r="A80" s="90" t="s">
        <v>166</v>
      </c>
      <c r="B80" s="89" t="s">
        <v>167</v>
      </c>
      <c r="C80" s="54" t="str">
        <f>IFERROR(VLOOKUP(A80,'[5]SHOPP UPL SFY2020 Combined OUT'!$A:$F,6,FALSE),IFERROR(VLOOKUP(A80,'[5]SHOPP UPL SFY2020 Combined INP'!$A:$F,6,FALSE),VLOOKUP(A80,'[5]DRG UPL SFY20 Combined'!$A:$J,10,FALSE)))</f>
        <v>Yes</v>
      </c>
      <c r="D80" s="26">
        <v>2</v>
      </c>
      <c r="E80" s="58">
        <v>1</v>
      </c>
      <c r="F80" s="33">
        <v>1917486.2992499999</v>
      </c>
      <c r="G80" s="60">
        <f t="shared" si="8"/>
        <v>5.0608389025562459E-2</v>
      </c>
      <c r="H80" s="33">
        <f t="shared" si="9"/>
        <v>39188</v>
      </c>
      <c r="I80" s="33"/>
      <c r="J80" s="33">
        <v>1581907.2876825414</v>
      </c>
      <c r="K80" s="60">
        <f t="shared" si="10"/>
        <v>2.8950662607527048E-2</v>
      </c>
      <c r="L80" s="61">
        <f t="shared" si="11"/>
        <v>7175.82</v>
      </c>
      <c r="M80" s="62"/>
      <c r="N80" s="62"/>
      <c r="O80" s="62"/>
      <c r="P80" s="62"/>
      <c r="U80" s="62"/>
      <c r="W80" s="55" t="str">
        <f>VLOOKUP(A80,'[5]DRG UPL SFY20 Combined'!A:A,1,FALSE)</f>
        <v>200100890B</v>
      </c>
      <c r="X80" s="73"/>
      <c r="Y80" s="55" t="str">
        <f>VLOOKUP(A80,'[5]SHOPP UPL SFY2020 Combined OUT'!A:A,1,FALSE)</f>
        <v>200100890B</v>
      </c>
      <c r="Z80" s="55" t="str">
        <f>VLOOKUP(A80,'[5]Cost UPL SFY20 Combine'!B:B,1,FALSE)</f>
        <v>200100890B</v>
      </c>
    </row>
    <row r="81" spans="1:12">
      <c r="A81" s="53"/>
      <c r="E81" s="78"/>
      <c r="F81" s="59"/>
      <c r="G81" s="60"/>
      <c r="H81" s="33"/>
      <c r="I81" s="33"/>
      <c r="J81" s="33"/>
      <c r="K81" s="60"/>
      <c r="L81" s="61"/>
    </row>
    <row r="82" spans="1:12">
      <c r="A82" s="53"/>
      <c r="E82" s="58"/>
      <c r="F82" s="59">
        <f>SUM(F66:F80)</f>
        <v>37888704.544249997</v>
      </c>
      <c r="G82" s="76">
        <f>SUM(G66:G81)</f>
        <v>1</v>
      </c>
      <c r="H82" s="33">
        <f>SUM(H66:H80)</f>
        <v>774338.05</v>
      </c>
      <c r="I82" s="33"/>
      <c r="J82" s="59">
        <f>SUM(J66:J80)</f>
        <v>54641488.145810254</v>
      </c>
      <c r="K82" s="60">
        <f>SUM(K66:K80)</f>
        <v>1</v>
      </c>
      <c r="L82" s="33">
        <f>SUM(L66:L80)</f>
        <v>247863.73000000007</v>
      </c>
    </row>
    <row r="83" spans="1:12">
      <c r="A83" s="53"/>
      <c r="E83" s="58"/>
      <c r="F83" s="84">
        <f>SUM(F66:F80)</f>
        <v>37888704.544249997</v>
      </c>
      <c r="G83" s="59"/>
      <c r="H83" s="59"/>
      <c r="I83" s="59"/>
      <c r="J83" s="84">
        <f>SUM(J66:J80)</f>
        <v>54641488.145810254</v>
      </c>
    </row>
    <row r="84" spans="1:12">
      <c r="A84" s="53"/>
      <c r="E84" s="58"/>
      <c r="F84" s="59"/>
      <c r="G84" s="59"/>
      <c r="H84" s="59"/>
      <c r="I84" s="59"/>
      <c r="J84" s="59"/>
    </row>
    <row r="85" spans="1:12">
      <c r="A85" s="53"/>
      <c r="E85" s="58"/>
      <c r="F85" s="59"/>
      <c r="G85" s="81" t="s">
        <v>207</v>
      </c>
      <c r="H85" s="81">
        <f>H1*'[5]UPL Gap Summary'!D19</f>
        <v>774338.04859757808</v>
      </c>
      <c r="I85" s="59"/>
      <c r="J85" s="57"/>
      <c r="K85" s="87" t="s">
        <v>208</v>
      </c>
      <c r="L85" s="83">
        <f>L1*'[5]UPL Gap Summary'!F19</f>
        <v>247863.7387399833</v>
      </c>
    </row>
    <row r="86" spans="1:12">
      <c r="A86" s="53"/>
      <c r="E86" s="58"/>
      <c r="F86" s="59"/>
      <c r="G86" s="59"/>
      <c r="H86" s="59"/>
      <c r="I86" s="59"/>
      <c r="J86" s="59"/>
    </row>
    <row r="87" spans="1:12">
      <c r="A87" s="53"/>
      <c r="E87" s="58"/>
      <c r="F87" s="59">
        <f>F60+F83</f>
        <v>397542285.59262514</v>
      </c>
      <c r="G87" s="59"/>
      <c r="H87" s="59">
        <f>H59+H82</f>
        <v>5609615.2999999998</v>
      </c>
      <c r="I87" s="59"/>
      <c r="J87" s="59">
        <f>J60+J83</f>
        <v>325976012.84235549</v>
      </c>
      <c r="K87" s="61"/>
      <c r="L87" s="59">
        <f>L59+L82</f>
        <v>1201019.7599999998</v>
      </c>
    </row>
    <row r="95" spans="1:12">
      <c r="B95" s="55"/>
      <c r="C95" s="55"/>
      <c r="D95" s="55"/>
      <c r="E95" s="85"/>
      <c r="F95" s="33"/>
      <c r="G95" s="33"/>
      <c r="H95" s="33"/>
      <c r="I95" s="33"/>
      <c r="J95" s="33"/>
    </row>
    <row r="96" spans="1:12">
      <c r="B96" s="55"/>
      <c r="C96" s="55"/>
      <c r="D96" s="55"/>
      <c r="E96" s="85"/>
    </row>
    <row r="97" spans="2:5">
      <c r="B97" s="55"/>
      <c r="C97" s="55"/>
      <c r="D97" s="55"/>
      <c r="E97" s="85"/>
    </row>
    <row r="98" spans="2:5">
      <c r="B98" s="55"/>
      <c r="C98" s="55"/>
      <c r="D98" s="55"/>
      <c r="E98" s="85"/>
    </row>
    <row r="99" spans="2:5">
      <c r="B99" s="55"/>
      <c r="C99" s="55"/>
      <c r="D99" s="55"/>
      <c r="E99" s="85"/>
    </row>
    <row r="100" spans="2:5">
      <c r="B100" s="55"/>
      <c r="C100" s="55"/>
      <c r="D100" s="55"/>
      <c r="E100" s="85"/>
    </row>
    <row r="101" spans="2:5">
      <c r="B101" s="55"/>
      <c r="C101" s="55"/>
      <c r="D101" s="55"/>
      <c r="E101" s="85"/>
    </row>
    <row r="102" spans="2:5">
      <c r="B102" s="55"/>
      <c r="C102" s="55"/>
      <c r="D102" s="55"/>
      <c r="E102" s="85"/>
    </row>
    <row r="103" spans="2:5">
      <c r="B103" s="55"/>
      <c r="C103" s="55"/>
      <c r="D103" s="55"/>
      <c r="E103" s="85"/>
    </row>
    <row r="104" spans="2:5">
      <c r="E104" s="85"/>
    </row>
    <row r="105" spans="2:5">
      <c r="E105" s="57"/>
    </row>
    <row r="115" spans="1:21" s="56" customFormat="1">
      <c r="A115" s="55"/>
      <c r="B115" s="26"/>
      <c r="C115" s="26"/>
      <c r="D115" s="26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62"/>
      <c r="R115" s="62"/>
      <c r="U115" s="55"/>
    </row>
    <row r="116" spans="1:21" s="56" customFormat="1">
      <c r="A116" s="55"/>
      <c r="B116" s="26"/>
      <c r="C116" s="26"/>
      <c r="D116" s="26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62"/>
      <c r="R116" s="62"/>
      <c r="U116" s="55"/>
    </row>
    <row r="117" spans="1:21" s="56" customFormat="1">
      <c r="A117" s="55"/>
      <c r="B117" s="26"/>
      <c r="C117" s="26"/>
      <c r="D117" s="26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62"/>
      <c r="R117" s="62"/>
      <c r="U117" s="55"/>
    </row>
    <row r="118" spans="1:21" s="56" customFormat="1">
      <c r="A118" s="55"/>
      <c r="B118" s="26"/>
      <c r="C118" s="26"/>
      <c r="D118" s="26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62"/>
      <c r="R118" s="62"/>
      <c r="U118" s="55"/>
    </row>
    <row r="119" spans="1:21" s="56" customFormat="1">
      <c r="A119" s="55"/>
      <c r="B119" s="26"/>
      <c r="C119" s="26"/>
      <c r="D119" s="26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62"/>
      <c r="R119" s="62"/>
      <c r="U119" s="55"/>
    </row>
    <row r="120" spans="1:21" s="56" customFormat="1">
      <c r="A120" s="55"/>
      <c r="B120" s="26"/>
      <c r="C120" s="26"/>
      <c r="D120" s="26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62"/>
      <c r="R120" s="62"/>
      <c r="U120" s="55"/>
    </row>
    <row r="121" spans="1:21" s="56" customFormat="1">
      <c r="A121" s="55"/>
      <c r="B121" s="26"/>
      <c r="C121" s="26"/>
      <c r="D121" s="26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62"/>
      <c r="R121" s="62"/>
      <c r="U121" s="55"/>
    </row>
    <row r="122" spans="1:21" s="56" customFormat="1">
      <c r="A122" s="55"/>
      <c r="B122" s="26"/>
      <c r="C122" s="26"/>
      <c r="D122" s="26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62"/>
      <c r="R122" s="62"/>
      <c r="U122" s="55"/>
    </row>
    <row r="123" spans="1:21" s="56" customFormat="1">
      <c r="A123" s="55"/>
      <c r="B123" s="26"/>
      <c r="C123" s="26"/>
      <c r="D123" s="26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62"/>
      <c r="R123" s="62"/>
      <c r="U123" s="55"/>
    </row>
    <row r="124" spans="1:21" s="56" customFormat="1">
      <c r="A124" s="55"/>
      <c r="B124" s="26"/>
      <c r="C124" s="26"/>
      <c r="D124" s="26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62"/>
      <c r="R124" s="62"/>
      <c r="U124" s="55"/>
    </row>
    <row r="125" spans="1:21" s="56" customFormat="1">
      <c r="A125" s="55"/>
      <c r="B125" s="26"/>
      <c r="C125" s="26"/>
      <c r="D125" s="26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62"/>
      <c r="R125" s="62"/>
      <c r="U125" s="55"/>
    </row>
    <row r="126" spans="1:21" s="56" customFormat="1">
      <c r="A126" s="55"/>
      <c r="B126" s="26"/>
      <c r="C126" s="26"/>
      <c r="D126" s="26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62"/>
      <c r="R126" s="62"/>
      <c r="U126" s="55"/>
    </row>
    <row r="127" spans="1:21" s="56" customFormat="1">
      <c r="A127" s="55"/>
      <c r="B127" s="26"/>
      <c r="C127" s="26"/>
      <c r="D127" s="26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62"/>
      <c r="R127" s="62"/>
      <c r="U127" s="55"/>
    </row>
    <row r="128" spans="1:21" s="56" customFormat="1">
      <c r="A128" s="55"/>
      <c r="B128" s="26"/>
      <c r="C128" s="26"/>
      <c r="D128" s="26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62"/>
      <c r="R128" s="62"/>
      <c r="U128" s="55"/>
    </row>
    <row r="129" spans="1:21" s="56" customFormat="1">
      <c r="A129" s="55"/>
      <c r="B129" s="26"/>
      <c r="C129" s="26"/>
      <c r="D129" s="26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62"/>
      <c r="R129" s="62"/>
      <c r="U129" s="55"/>
    </row>
    <row r="130" spans="1:21" s="56" customFormat="1">
      <c r="A130" s="55"/>
      <c r="B130" s="26"/>
      <c r="C130" s="26"/>
      <c r="D130" s="26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62"/>
      <c r="R130" s="62"/>
      <c r="U130" s="55"/>
    </row>
    <row r="131" spans="1:21" s="56" customFormat="1">
      <c r="A131" s="55"/>
      <c r="B131" s="26"/>
      <c r="C131" s="26"/>
      <c r="D131" s="26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62"/>
      <c r="R131" s="62"/>
      <c r="U131" s="55"/>
    </row>
    <row r="132" spans="1:21" s="56" customFormat="1">
      <c r="A132" s="55"/>
      <c r="B132" s="26"/>
      <c r="C132" s="26"/>
      <c r="D132" s="26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62"/>
      <c r="R132" s="62"/>
      <c r="U132" s="55"/>
    </row>
    <row r="133" spans="1:21" s="56" customFormat="1">
      <c r="A133" s="55"/>
      <c r="B133" s="26"/>
      <c r="C133" s="26"/>
      <c r="D133" s="26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62"/>
      <c r="R133" s="62"/>
      <c r="U133" s="55"/>
    </row>
    <row r="134" spans="1:21" s="56" customFormat="1">
      <c r="A134" s="55"/>
      <c r="B134" s="26"/>
      <c r="C134" s="26"/>
      <c r="D134" s="26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62"/>
      <c r="R134" s="62"/>
      <c r="U134" s="55"/>
    </row>
    <row r="135" spans="1:21" s="56" customFormat="1">
      <c r="A135" s="55"/>
      <c r="B135" s="26"/>
      <c r="C135" s="26"/>
      <c r="D135" s="26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62"/>
      <c r="R135" s="62"/>
      <c r="U135" s="55"/>
    </row>
    <row r="136" spans="1:21" s="56" customFormat="1">
      <c r="A136" s="55"/>
      <c r="B136" s="26"/>
      <c r="C136" s="26"/>
      <c r="D136" s="26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62"/>
      <c r="R136" s="62"/>
      <c r="U136" s="55"/>
    </row>
    <row r="137" spans="1:21" s="56" customFormat="1">
      <c r="A137" s="55"/>
      <c r="B137" s="26"/>
      <c r="C137" s="26"/>
      <c r="D137" s="26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62"/>
      <c r="R137" s="62"/>
      <c r="U137" s="55"/>
    </row>
    <row r="138" spans="1:21" s="56" customFormat="1">
      <c r="A138" s="55"/>
      <c r="B138" s="26"/>
      <c r="C138" s="26"/>
      <c r="D138" s="26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62"/>
      <c r="R138" s="62"/>
      <c r="U138" s="55"/>
    </row>
    <row r="139" spans="1:21" s="56" customFormat="1">
      <c r="A139" s="55"/>
      <c r="B139" s="26"/>
      <c r="C139" s="26"/>
      <c r="D139" s="26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62"/>
      <c r="R139" s="62"/>
      <c r="U139" s="55"/>
    </row>
    <row r="140" spans="1:21" s="56" customFormat="1">
      <c r="A140" s="55"/>
      <c r="B140" s="26"/>
      <c r="C140" s="26"/>
      <c r="D140" s="26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62"/>
      <c r="R140" s="62"/>
      <c r="U140" s="55"/>
    </row>
    <row r="141" spans="1:21" s="56" customFormat="1">
      <c r="A141" s="55"/>
      <c r="B141" s="26"/>
      <c r="C141" s="26"/>
      <c r="D141" s="26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62"/>
      <c r="R141" s="62"/>
      <c r="U141" s="55"/>
    </row>
    <row r="142" spans="1:21" s="56" customFormat="1">
      <c r="A142" s="55"/>
      <c r="B142" s="26"/>
      <c r="C142" s="26"/>
      <c r="D142" s="26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62"/>
      <c r="R142" s="62"/>
      <c r="U142" s="55"/>
    </row>
    <row r="143" spans="1:21" s="56" customFormat="1">
      <c r="A143" s="55"/>
      <c r="B143" s="26"/>
      <c r="C143" s="26"/>
      <c r="D143" s="26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62"/>
      <c r="R143" s="62"/>
      <c r="U143" s="55"/>
    </row>
    <row r="144" spans="1:21" s="56" customFormat="1">
      <c r="A144" s="55"/>
      <c r="B144" s="26"/>
      <c r="C144" s="26"/>
      <c r="D144" s="26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62"/>
      <c r="R144" s="62"/>
      <c r="U144" s="55"/>
    </row>
    <row r="145" spans="1:21" s="56" customFormat="1">
      <c r="A145" s="55"/>
      <c r="B145" s="26"/>
      <c r="C145" s="26"/>
      <c r="D145" s="26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62"/>
      <c r="R145" s="62"/>
      <c r="U145" s="55"/>
    </row>
    <row r="146" spans="1:21" s="56" customFormat="1">
      <c r="A146" s="55"/>
      <c r="B146" s="26"/>
      <c r="C146" s="26"/>
      <c r="D146" s="26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62"/>
      <c r="R146" s="62"/>
      <c r="U146" s="55"/>
    </row>
    <row r="147" spans="1:21" s="56" customFormat="1">
      <c r="A147" s="55"/>
      <c r="B147" s="26"/>
      <c r="C147" s="26"/>
      <c r="D147" s="26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62"/>
      <c r="R147" s="62"/>
      <c r="U147" s="55"/>
    </row>
    <row r="148" spans="1:21" s="56" customFormat="1">
      <c r="A148" s="55"/>
      <c r="B148" s="26"/>
      <c r="C148" s="26"/>
      <c r="D148" s="26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62"/>
      <c r="R148" s="62"/>
      <c r="U148" s="55"/>
    </row>
    <row r="149" spans="1:21" s="56" customFormat="1">
      <c r="A149" s="55"/>
      <c r="B149" s="26"/>
      <c r="C149" s="26"/>
      <c r="D149" s="26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62"/>
      <c r="R149" s="62"/>
      <c r="U149" s="55"/>
    </row>
    <row r="150" spans="1:21" s="56" customFormat="1">
      <c r="A150" s="55"/>
      <c r="B150" s="26"/>
      <c r="C150" s="26"/>
      <c r="D150" s="26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62"/>
      <c r="R150" s="62"/>
      <c r="U150" s="55"/>
    </row>
    <row r="151" spans="1:21" s="56" customFormat="1">
      <c r="A151" s="55"/>
      <c r="B151" s="26"/>
      <c r="C151" s="26"/>
      <c r="D151" s="26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62"/>
      <c r="R151" s="62"/>
      <c r="U151" s="55"/>
    </row>
    <row r="152" spans="1:21" s="56" customFormat="1">
      <c r="A152" s="55"/>
      <c r="B152" s="26"/>
      <c r="C152" s="26"/>
      <c r="D152" s="26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62"/>
      <c r="R152" s="62"/>
      <c r="U152" s="55"/>
    </row>
    <row r="153" spans="1:21" s="56" customFormat="1">
      <c r="A153" s="55"/>
      <c r="B153" s="26"/>
      <c r="C153" s="26"/>
      <c r="D153" s="26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62"/>
      <c r="R153" s="62"/>
      <c r="U153" s="55"/>
    </row>
    <row r="154" spans="1:21" s="56" customFormat="1">
      <c r="A154" s="55"/>
      <c r="B154" s="26"/>
      <c r="C154" s="26"/>
      <c r="D154" s="26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62"/>
      <c r="R154" s="62"/>
      <c r="U154" s="55"/>
    </row>
    <row r="155" spans="1:21" s="56" customFormat="1">
      <c r="A155" s="55"/>
      <c r="B155" s="26"/>
      <c r="C155" s="26"/>
      <c r="D155" s="26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62"/>
      <c r="R155" s="62"/>
      <c r="U155" s="55"/>
    </row>
    <row r="156" spans="1:21" s="56" customFormat="1">
      <c r="A156" s="55"/>
      <c r="B156" s="26"/>
      <c r="C156" s="26"/>
      <c r="D156" s="26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62"/>
      <c r="R156" s="62"/>
      <c r="U156" s="55"/>
    </row>
    <row r="157" spans="1:21" s="56" customFormat="1">
      <c r="A157" s="55"/>
      <c r="B157" s="26"/>
      <c r="C157" s="26"/>
      <c r="D157" s="26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62"/>
      <c r="R157" s="62"/>
      <c r="U157" s="55"/>
    </row>
    <row r="158" spans="1:21" s="56" customFormat="1">
      <c r="A158" s="55"/>
      <c r="B158" s="26"/>
      <c r="C158" s="26"/>
      <c r="D158" s="26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62"/>
      <c r="R158" s="62"/>
      <c r="U158" s="55"/>
    </row>
    <row r="159" spans="1:21" s="56" customFormat="1">
      <c r="A159" s="55"/>
      <c r="B159" s="26"/>
      <c r="C159" s="26"/>
      <c r="D159" s="26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62"/>
      <c r="R159" s="62"/>
      <c r="U159" s="55"/>
    </row>
    <row r="160" spans="1:21" s="56" customFormat="1">
      <c r="A160" s="55"/>
      <c r="B160" s="26"/>
      <c r="C160" s="26"/>
      <c r="D160" s="26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62"/>
      <c r="R160" s="62"/>
      <c r="U160" s="55"/>
    </row>
    <row r="161" spans="1:21" s="56" customFormat="1">
      <c r="A161" s="55"/>
      <c r="B161" s="26"/>
      <c r="C161" s="26"/>
      <c r="D161" s="26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62"/>
      <c r="R161" s="62"/>
      <c r="U161" s="55"/>
    </row>
    <row r="162" spans="1:21" s="56" customFormat="1">
      <c r="A162" s="55"/>
      <c r="B162" s="26"/>
      <c r="C162" s="26"/>
      <c r="D162" s="2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62"/>
      <c r="R162" s="62"/>
      <c r="U162" s="55"/>
    </row>
    <row r="163" spans="1:21" s="56" customFormat="1">
      <c r="A163" s="55"/>
      <c r="B163" s="26"/>
      <c r="C163" s="26"/>
      <c r="D163" s="26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62"/>
      <c r="R163" s="62"/>
      <c r="U163" s="55"/>
    </row>
    <row r="164" spans="1:21" s="56" customFormat="1">
      <c r="A164" s="55"/>
      <c r="B164" s="26"/>
      <c r="C164" s="26"/>
      <c r="D164" s="26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62"/>
      <c r="R164" s="62"/>
      <c r="U164" s="55"/>
    </row>
    <row r="165" spans="1:21" s="56" customFormat="1">
      <c r="A165" s="55"/>
      <c r="B165" s="26"/>
      <c r="C165" s="26"/>
      <c r="D165" s="26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62"/>
      <c r="R165" s="62"/>
      <c r="U165" s="55"/>
    </row>
    <row r="166" spans="1:21" s="56" customFormat="1">
      <c r="A166" s="55"/>
      <c r="B166" s="26"/>
      <c r="C166" s="26"/>
      <c r="D166" s="26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62"/>
      <c r="R166" s="62"/>
      <c r="U166" s="55"/>
    </row>
    <row r="167" spans="1:21" s="56" customFormat="1">
      <c r="A167" s="55"/>
      <c r="B167" s="26"/>
      <c r="C167" s="26"/>
      <c r="D167" s="26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62"/>
      <c r="R167" s="62"/>
      <c r="U167" s="55"/>
    </row>
    <row r="168" spans="1:21" s="56" customFormat="1">
      <c r="A168" s="55"/>
      <c r="B168" s="26"/>
      <c r="C168" s="26"/>
      <c r="D168" s="26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62"/>
      <c r="R168" s="62"/>
      <c r="U168" s="55"/>
    </row>
    <row r="169" spans="1:21" s="56" customFormat="1">
      <c r="A169" s="55"/>
      <c r="B169" s="26"/>
      <c r="C169" s="26"/>
      <c r="D169" s="26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62"/>
      <c r="R169" s="62"/>
      <c r="U169" s="55"/>
    </row>
    <row r="170" spans="1:21" s="56" customFormat="1">
      <c r="A170" s="55"/>
      <c r="B170" s="26"/>
      <c r="C170" s="26"/>
      <c r="D170" s="26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62"/>
      <c r="R170" s="62"/>
      <c r="U170" s="55"/>
    </row>
    <row r="171" spans="1:21" s="56" customFormat="1">
      <c r="A171" s="55"/>
      <c r="B171" s="26"/>
      <c r="C171" s="26"/>
      <c r="D171" s="26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62"/>
      <c r="R171" s="62"/>
      <c r="U171" s="55"/>
    </row>
    <row r="172" spans="1:21" s="56" customFormat="1">
      <c r="A172" s="55"/>
      <c r="B172" s="26"/>
      <c r="C172" s="26"/>
      <c r="D172" s="26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62"/>
      <c r="R172" s="62"/>
      <c r="U172" s="55"/>
    </row>
    <row r="173" spans="1:21" s="56" customFormat="1">
      <c r="A173" s="55"/>
      <c r="B173" s="26"/>
      <c r="C173" s="26"/>
      <c r="D173" s="26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62"/>
      <c r="R173" s="62"/>
      <c r="U173" s="55"/>
    </row>
    <row r="174" spans="1:21" s="56" customFormat="1">
      <c r="A174" s="55"/>
      <c r="B174" s="26"/>
      <c r="C174" s="26"/>
      <c r="D174" s="26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62"/>
      <c r="R174" s="62"/>
      <c r="U174" s="55"/>
    </row>
    <row r="175" spans="1:21" s="56" customFormat="1">
      <c r="A175" s="55"/>
      <c r="B175" s="26"/>
      <c r="C175" s="26"/>
      <c r="D175" s="26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62"/>
      <c r="R175" s="62"/>
      <c r="U175" s="55"/>
    </row>
    <row r="176" spans="1:21" s="56" customFormat="1">
      <c r="A176" s="55"/>
      <c r="B176" s="26"/>
      <c r="C176" s="26"/>
      <c r="D176" s="26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62"/>
      <c r="R176" s="62"/>
      <c r="U176" s="55"/>
    </row>
    <row r="177" spans="1:21" s="56" customFormat="1">
      <c r="A177" s="55"/>
      <c r="B177" s="26"/>
      <c r="C177" s="26"/>
      <c r="D177" s="26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62"/>
      <c r="R177" s="62"/>
      <c r="U177" s="55"/>
    </row>
    <row r="178" spans="1:21" s="56" customFormat="1">
      <c r="A178" s="55"/>
      <c r="B178" s="26"/>
      <c r="C178" s="26"/>
      <c r="D178" s="26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62"/>
      <c r="R178" s="62"/>
      <c r="U178" s="55"/>
    </row>
    <row r="179" spans="1:21" s="56" customFormat="1">
      <c r="A179" s="55"/>
      <c r="B179" s="26"/>
      <c r="C179" s="26"/>
      <c r="D179" s="26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62"/>
      <c r="R179" s="62"/>
      <c r="U179" s="55"/>
    </row>
    <row r="180" spans="1:21" s="56" customFormat="1">
      <c r="A180" s="55"/>
      <c r="B180" s="26"/>
      <c r="C180" s="26"/>
      <c r="D180" s="26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62"/>
      <c r="R180" s="62"/>
      <c r="U180" s="55"/>
    </row>
    <row r="181" spans="1:21" s="56" customFormat="1">
      <c r="A181" s="55"/>
      <c r="B181" s="26"/>
      <c r="C181" s="26"/>
      <c r="D181" s="26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62"/>
      <c r="R181" s="62"/>
      <c r="U181" s="55"/>
    </row>
    <row r="182" spans="1:21" s="56" customFormat="1">
      <c r="A182" s="55"/>
      <c r="B182" s="26"/>
      <c r="C182" s="26"/>
      <c r="D182" s="26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62"/>
      <c r="R182" s="62"/>
      <c r="U182" s="55"/>
    </row>
    <row r="183" spans="1:21" s="56" customFormat="1">
      <c r="A183" s="55"/>
      <c r="B183" s="26"/>
      <c r="C183" s="26"/>
      <c r="D183" s="26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62"/>
      <c r="R183" s="62"/>
      <c r="U183" s="55"/>
    </row>
    <row r="184" spans="1:21" s="56" customFormat="1">
      <c r="A184" s="55"/>
      <c r="B184" s="26"/>
      <c r="C184" s="26"/>
      <c r="D184" s="26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62"/>
      <c r="R184" s="62"/>
      <c r="U184" s="55"/>
    </row>
    <row r="185" spans="1:21" s="56" customFormat="1">
      <c r="A185" s="55"/>
      <c r="B185" s="26"/>
      <c r="C185" s="26"/>
      <c r="D185" s="26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62"/>
      <c r="R185" s="62"/>
      <c r="U185" s="55"/>
    </row>
    <row r="186" spans="1:21" s="56" customFormat="1">
      <c r="A186" s="55"/>
      <c r="B186" s="26"/>
      <c r="C186" s="26"/>
      <c r="D186" s="26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62"/>
      <c r="R186" s="62"/>
      <c r="U186" s="55"/>
    </row>
    <row r="187" spans="1:21" s="56" customFormat="1">
      <c r="A187" s="55"/>
      <c r="B187" s="26"/>
      <c r="C187" s="26"/>
      <c r="D187" s="26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62"/>
      <c r="R187" s="62"/>
      <c r="U187" s="55"/>
    </row>
    <row r="188" spans="1:21" s="56" customFormat="1">
      <c r="A188" s="55"/>
      <c r="B188" s="26"/>
      <c r="C188" s="26"/>
      <c r="D188" s="26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62"/>
      <c r="R188" s="62"/>
      <c r="U188" s="55"/>
    </row>
    <row r="189" spans="1:21" s="56" customFormat="1">
      <c r="A189" s="55"/>
      <c r="B189" s="26"/>
      <c r="C189" s="26"/>
      <c r="D189" s="26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62"/>
      <c r="R189" s="62"/>
      <c r="U189" s="55"/>
    </row>
    <row r="190" spans="1:21" s="56" customFormat="1">
      <c r="A190" s="55"/>
      <c r="B190" s="26"/>
      <c r="C190" s="26"/>
      <c r="D190" s="26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62"/>
      <c r="R190" s="62"/>
      <c r="U190" s="55"/>
    </row>
    <row r="191" spans="1:21" s="56" customFormat="1">
      <c r="A191" s="55"/>
      <c r="B191" s="26"/>
      <c r="C191" s="26"/>
      <c r="D191" s="26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62"/>
      <c r="R191" s="62"/>
      <c r="U191" s="55"/>
    </row>
    <row r="192" spans="1:21" s="56" customFormat="1">
      <c r="A192" s="55"/>
      <c r="B192" s="26"/>
      <c r="C192" s="26"/>
      <c r="D192" s="26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62"/>
      <c r="R192" s="62"/>
      <c r="U192" s="55"/>
    </row>
    <row r="193" spans="1:21" s="56" customFormat="1">
      <c r="A193" s="55"/>
      <c r="B193" s="26"/>
      <c r="C193" s="26"/>
      <c r="D193" s="26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62"/>
      <c r="R193" s="62"/>
      <c r="U193" s="55"/>
    </row>
    <row r="194" spans="1:21" s="56" customFormat="1">
      <c r="A194" s="55"/>
      <c r="B194" s="26"/>
      <c r="C194" s="26"/>
      <c r="D194" s="26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62"/>
      <c r="R194" s="62"/>
      <c r="U194" s="55"/>
    </row>
    <row r="195" spans="1:21" s="56" customFormat="1">
      <c r="A195" s="55"/>
      <c r="B195" s="26"/>
      <c r="C195" s="26"/>
      <c r="D195" s="26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62"/>
      <c r="R195" s="62"/>
      <c r="U195" s="55"/>
    </row>
    <row r="196" spans="1:21" s="56" customFormat="1">
      <c r="A196" s="55"/>
      <c r="B196" s="26"/>
      <c r="C196" s="26"/>
      <c r="D196" s="26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62"/>
      <c r="R196" s="62"/>
      <c r="U196" s="55"/>
    </row>
    <row r="197" spans="1:21" s="56" customFormat="1">
      <c r="A197" s="55"/>
      <c r="B197" s="26"/>
      <c r="C197" s="26"/>
      <c r="D197" s="26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62"/>
      <c r="R197" s="62"/>
      <c r="U197" s="55"/>
    </row>
    <row r="198" spans="1:21" s="56" customFormat="1">
      <c r="A198" s="55"/>
      <c r="B198" s="26"/>
      <c r="C198" s="26"/>
      <c r="D198" s="26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62"/>
      <c r="R198" s="62"/>
      <c r="U198" s="55"/>
    </row>
    <row r="199" spans="1:21" s="56" customFormat="1">
      <c r="A199" s="55"/>
      <c r="B199" s="26"/>
      <c r="C199" s="26"/>
      <c r="D199" s="26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62"/>
      <c r="R199" s="62"/>
      <c r="U199" s="55"/>
    </row>
    <row r="200" spans="1:21" s="56" customFormat="1">
      <c r="A200" s="55"/>
      <c r="B200" s="26"/>
      <c r="C200" s="26"/>
      <c r="D200" s="26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62"/>
      <c r="R200" s="62"/>
      <c r="U200" s="55"/>
    </row>
    <row r="201" spans="1:21" s="56" customFormat="1">
      <c r="A201" s="55"/>
      <c r="B201" s="26"/>
      <c r="C201" s="26"/>
      <c r="D201" s="26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62"/>
      <c r="R201" s="62"/>
      <c r="U201" s="55"/>
    </row>
    <row r="202" spans="1:21" s="56" customFormat="1">
      <c r="A202" s="55"/>
      <c r="B202" s="26"/>
      <c r="C202" s="26"/>
      <c r="D202" s="26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62"/>
      <c r="R202" s="62"/>
      <c r="U202" s="55"/>
    </row>
    <row r="203" spans="1:21" s="56" customFormat="1">
      <c r="A203" s="55"/>
      <c r="B203" s="26"/>
      <c r="C203" s="26"/>
      <c r="D203" s="26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62"/>
      <c r="R203" s="62"/>
      <c r="U203" s="55"/>
    </row>
    <row r="204" spans="1:21" s="56" customFormat="1">
      <c r="A204" s="55"/>
      <c r="B204" s="26"/>
      <c r="C204" s="26"/>
      <c r="D204" s="26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62"/>
      <c r="R204" s="62"/>
      <c r="U204" s="55"/>
    </row>
    <row r="205" spans="1:21" s="56" customFormat="1">
      <c r="A205" s="55"/>
      <c r="B205" s="26"/>
      <c r="C205" s="26"/>
      <c r="D205" s="26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62"/>
      <c r="R205" s="62"/>
      <c r="U205" s="55"/>
    </row>
    <row r="206" spans="1:21" s="56" customFormat="1">
      <c r="A206" s="55"/>
      <c r="B206" s="26"/>
      <c r="C206" s="26"/>
      <c r="D206" s="26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62"/>
      <c r="R206" s="62"/>
      <c r="U206" s="55"/>
    </row>
    <row r="207" spans="1:21" s="56" customFormat="1">
      <c r="A207" s="55"/>
      <c r="B207" s="26"/>
      <c r="C207" s="26"/>
      <c r="D207" s="26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62"/>
      <c r="R207" s="62"/>
      <c r="U207" s="55"/>
    </row>
    <row r="208" spans="1:21" s="56" customFormat="1">
      <c r="A208" s="55"/>
      <c r="B208" s="26"/>
      <c r="C208" s="26"/>
      <c r="D208" s="26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62"/>
      <c r="R208" s="62"/>
      <c r="U208" s="55"/>
    </row>
    <row r="209" spans="1:21" s="56" customFormat="1">
      <c r="A209" s="55"/>
      <c r="B209" s="26"/>
      <c r="C209" s="26"/>
      <c r="D209" s="26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62"/>
      <c r="R209" s="62"/>
      <c r="U209" s="55"/>
    </row>
    <row r="210" spans="1:21" s="56" customFormat="1">
      <c r="A210" s="55"/>
      <c r="B210" s="26"/>
      <c r="C210" s="26"/>
      <c r="D210" s="26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62"/>
      <c r="R210" s="62"/>
      <c r="U210" s="55"/>
    </row>
    <row r="211" spans="1:21" s="56" customFormat="1">
      <c r="A211" s="55"/>
      <c r="B211" s="26"/>
      <c r="C211" s="26"/>
      <c r="D211" s="26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62"/>
      <c r="R211" s="62"/>
      <c r="U211" s="55"/>
    </row>
    <row r="212" spans="1:21" s="56" customFormat="1">
      <c r="A212" s="55"/>
      <c r="B212" s="26"/>
      <c r="C212" s="26"/>
      <c r="D212" s="26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62"/>
      <c r="R212" s="62"/>
      <c r="U212" s="55"/>
    </row>
    <row r="213" spans="1:21" s="56" customFormat="1">
      <c r="A213" s="55"/>
      <c r="B213" s="26"/>
      <c r="C213" s="26"/>
      <c r="D213" s="26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62"/>
      <c r="R213" s="62"/>
      <c r="U213" s="55"/>
    </row>
    <row r="214" spans="1:21" s="56" customFormat="1">
      <c r="A214" s="55"/>
      <c r="B214" s="26"/>
      <c r="C214" s="26"/>
      <c r="D214" s="26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62"/>
      <c r="R214" s="62"/>
      <c r="U214" s="55"/>
    </row>
    <row r="215" spans="1:21" s="56" customFormat="1">
      <c r="A215" s="55"/>
      <c r="B215" s="26"/>
      <c r="C215" s="26"/>
      <c r="D215" s="26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62"/>
      <c r="R215" s="62"/>
      <c r="U215" s="55"/>
    </row>
    <row r="216" spans="1:21" s="56" customFormat="1">
      <c r="A216" s="55"/>
      <c r="B216" s="26"/>
      <c r="C216" s="26"/>
      <c r="D216" s="26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62"/>
      <c r="R216" s="62"/>
      <c r="U216" s="55"/>
    </row>
    <row r="217" spans="1:21" s="56" customFormat="1">
      <c r="A217" s="55"/>
      <c r="B217" s="26"/>
      <c r="C217" s="26"/>
      <c r="D217" s="26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62"/>
      <c r="R217" s="62"/>
      <c r="U217" s="55"/>
    </row>
    <row r="218" spans="1:21" s="56" customFormat="1">
      <c r="A218" s="55"/>
      <c r="B218" s="26"/>
      <c r="C218" s="26"/>
      <c r="D218" s="26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62"/>
      <c r="R218" s="62"/>
      <c r="U218" s="55"/>
    </row>
    <row r="219" spans="1:21" s="56" customFormat="1">
      <c r="A219" s="55"/>
      <c r="B219" s="26"/>
      <c r="C219" s="26"/>
      <c r="D219" s="26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62"/>
      <c r="R219" s="62"/>
      <c r="U219" s="55"/>
    </row>
    <row r="220" spans="1:21" s="56" customFormat="1">
      <c r="A220" s="55"/>
      <c r="B220" s="26"/>
      <c r="C220" s="26"/>
      <c r="D220" s="26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62"/>
      <c r="R220" s="62"/>
      <c r="U220" s="55"/>
    </row>
    <row r="221" spans="1:21" s="56" customFormat="1">
      <c r="A221" s="55"/>
      <c r="B221" s="26"/>
      <c r="C221" s="26"/>
      <c r="D221" s="26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62"/>
      <c r="R221" s="62"/>
      <c r="U221" s="55"/>
    </row>
    <row r="222" spans="1:21" s="56" customFormat="1">
      <c r="A222" s="55"/>
      <c r="B222" s="26"/>
      <c r="C222" s="26"/>
      <c r="D222" s="26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62"/>
      <c r="R222" s="62"/>
      <c r="U222" s="55"/>
    </row>
    <row r="223" spans="1:21" s="56" customFormat="1">
      <c r="A223" s="55"/>
      <c r="B223" s="26"/>
      <c r="C223" s="26"/>
      <c r="D223" s="26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62"/>
      <c r="R223" s="62"/>
      <c r="U223" s="55"/>
    </row>
    <row r="224" spans="1:21" s="56" customFormat="1">
      <c r="A224" s="55"/>
      <c r="B224" s="26"/>
      <c r="C224" s="26"/>
      <c r="D224" s="26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62"/>
      <c r="R224" s="62"/>
      <c r="U224" s="55"/>
    </row>
    <row r="225" spans="1:21" s="56" customFormat="1">
      <c r="A225" s="55"/>
      <c r="B225" s="26"/>
      <c r="C225" s="26"/>
      <c r="D225" s="26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62"/>
      <c r="R225" s="62"/>
      <c r="U225" s="55"/>
    </row>
    <row r="226" spans="1:21" s="56" customFormat="1">
      <c r="A226" s="55"/>
      <c r="B226" s="26"/>
      <c r="C226" s="26"/>
      <c r="D226" s="26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62"/>
      <c r="R226" s="62"/>
      <c r="U226" s="55"/>
    </row>
    <row r="227" spans="1:21" s="56" customFormat="1">
      <c r="A227" s="55"/>
      <c r="B227" s="26"/>
      <c r="C227" s="26"/>
      <c r="D227" s="26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62"/>
      <c r="R227" s="62"/>
      <c r="U227" s="55"/>
    </row>
    <row r="228" spans="1:21" s="56" customFormat="1">
      <c r="A228" s="55"/>
      <c r="B228" s="26"/>
      <c r="C228" s="26"/>
      <c r="D228" s="26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62"/>
      <c r="R228" s="62"/>
      <c r="U228" s="55"/>
    </row>
    <row r="229" spans="1:21" s="56" customFormat="1">
      <c r="A229" s="55"/>
      <c r="B229" s="26"/>
      <c r="C229" s="26"/>
      <c r="D229" s="26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62"/>
      <c r="R229" s="62"/>
      <c r="U229" s="55"/>
    </row>
    <row r="230" spans="1:21" s="56" customFormat="1">
      <c r="A230" s="55"/>
      <c r="B230" s="26"/>
      <c r="C230" s="26"/>
      <c r="D230" s="26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62"/>
      <c r="R230" s="62"/>
      <c r="U230" s="55"/>
    </row>
    <row r="231" spans="1:21" s="56" customFormat="1">
      <c r="A231" s="55"/>
      <c r="B231" s="26"/>
      <c r="C231" s="26"/>
      <c r="D231" s="26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62"/>
      <c r="R231" s="62"/>
      <c r="U231" s="55"/>
    </row>
    <row r="232" spans="1:21" s="56" customFormat="1">
      <c r="A232" s="55"/>
      <c r="B232" s="26"/>
      <c r="C232" s="26"/>
      <c r="D232" s="26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62"/>
      <c r="R232" s="62"/>
      <c r="U232" s="55"/>
    </row>
    <row r="233" spans="1:21" s="56" customFormat="1">
      <c r="A233" s="55"/>
      <c r="B233" s="26"/>
      <c r="C233" s="26"/>
      <c r="D233" s="26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62"/>
      <c r="R233" s="62"/>
      <c r="U233" s="55"/>
    </row>
    <row r="234" spans="1:21" s="56" customFormat="1">
      <c r="A234" s="55"/>
      <c r="B234" s="26"/>
      <c r="C234" s="26"/>
      <c r="D234" s="26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62"/>
      <c r="R234" s="62"/>
      <c r="U234" s="55"/>
    </row>
    <row r="235" spans="1:21" s="56" customFormat="1">
      <c r="A235" s="55"/>
      <c r="B235" s="26"/>
      <c r="C235" s="26"/>
      <c r="D235" s="26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62"/>
      <c r="R235" s="62"/>
      <c r="U235" s="55"/>
    </row>
    <row r="236" spans="1:21" s="56" customFormat="1">
      <c r="A236" s="55"/>
      <c r="B236" s="26"/>
      <c r="C236" s="26"/>
      <c r="D236" s="26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62"/>
      <c r="R236" s="62"/>
      <c r="U236" s="55"/>
    </row>
    <row r="237" spans="1:21" s="56" customFormat="1">
      <c r="A237" s="55"/>
      <c r="B237" s="26"/>
      <c r="C237" s="26"/>
      <c r="D237" s="26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62"/>
      <c r="R237" s="62"/>
      <c r="U237" s="55"/>
    </row>
    <row r="238" spans="1:21" s="56" customFormat="1">
      <c r="A238" s="55"/>
      <c r="B238" s="26"/>
      <c r="C238" s="26"/>
      <c r="D238" s="26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62"/>
      <c r="R238" s="62"/>
      <c r="U238" s="55"/>
    </row>
    <row r="239" spans="1:21" s="56" customFormat="1">
      <c r="A239" s="55"/>
      <c r="B239" s="26"/>
      <c r="C239" s="26"/>
      <c r="D239" s="26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62"/>
      <c r="R239" s="62"/>
      <c r="U239" s="55"/>
    </row>
    <row r="240" spans="1:21" s="56" customFormat="1">
      <c r="A240" s="55"/>
      <c r="B240" s="26"/>
      <c r="C240" s="26"/>
      <c r="D240" s="26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62"/>
      <c r="R240" s="62"/>
      <c r="U240" s="55"/>
    </row>
    <row r="241" spans="1:21" s="56" customFormat="1">
      <c r="A241" s="55"/>
      <c r="B241" s="26"/>
      <c r="C241" s="26"/>
      <c r="D241" s="26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62"/>
      <c r="R241" s="62"/>
      <c r="U241" s="55"/>
    </row>
    <row r="242" spans="1:21" s="56" customFormat="1">
      <c r="A242" s="55"/>
      <c r="B242" s="26"/>
      <c r="C242" s="26"/>
      <c r="D242" s="26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62"/>
      <c r="R242" s="62"/>
      <c r="U242" s="55"/>
    </row>
    <row r="243" spans="1:21" s="56" customFormat="1">
      <c r="A243" s="55"/>
      <c r="B243" s="26"/>
      <c r="C243" s="26"/>
      <c r="D243" s="26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62"/>
      <c r="R243" s="62"/>
      <c r="U243" s="55"/>
    </row>
    <row r="244" spans="1:21" s="56" customFormat="1">
      <c r="A244" s="55"/>
      <c r="B244" s="26"/>
      <c r="C244" s="26"/>
      <c r="D244" s="26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62"/>
      <c r="R244" s="62"/>
      <c r="U244" s="55"/>
    </row>
    <row r="245" spans="1:21" s="56" customFormat="1">
      <c r="A245" s="55"/>
      <c r="B245" s="26"/>
      <c r="C245" s="26"/>
      <c r="D245" s="26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62"/>
      <c r="R245" s="62"/>
      <c r="U245" s="55"/>
    </row>
    <row r="246" spans="1:21" s="56" customFormat="1">
      <c r="A246" s="55"/>
      <c r="B246" s="26"/>
      <c r="C246" s="26"/>
      <c r="D246" s="26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62"/>
      <c r="R246" s="62"/>
      <c r="U246" s="55"/>
    </row>
    <row r="247" spans="1:21" s="56" customFormat="1">
      <c r="A247" s="55"/>
      <c r="B247" s="26"/>
      <c r="C247" s="26"/>
      <c r="D247" s="26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62"/>
      <c r="R247" s="62"/>
      <c r="U247" s="55"/>
    </row>
    <row r="248" spans="1:21" s="56" customFormat="1">
      <c r="A248" s="55"/>
      <c r="B248" s="26"/>
      <c r="C248" s="26"/>
      <c r="D248" s="26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62"/>
      <c r="R248" s="62"/>
      <c r="U248" s="55"/>
    </row>
    <row r="249" spans="1:21" s="56" customFormat="1">
      <c r="A249" s="55"/>
      <c r="B249" s="26"/>
      <c r="C249" s="26"/>
      <c r="D249" s="26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62"/>
      <c r="R249" s="62"/>
      <c r="U249" s="55"/>
    </row>
    <row r="250" spans="1:21" s="56" customFormat="1">
      <c r="A250" s="55"/>
      <c r="B250" s="26"/>
      <c r="C250" s="26"/>
      <c r="D250" s="26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62"/>
      <c r="R250" s="62"/>
      <c r="U250" s="55"/>
    </row>
    <row r="251" spans="1:21" s="56" customFormat="1">
      <c r="A251" s="55"/>
      <c r="B251" s="26"/>
      <c r="C251" s="26"/>
      <c r="D251" s="26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62"/>
      <c r="R251" s="62"/>
      <c r="U251" s="55"/>
    </row>
    <row r="252" spans="1:21" s="56" customFormat="1">
      <c r="A252" s="55"/>
      <c r="B252" s="26"/>
      <c r="C252" s="26"/>
      <c r="D252" s="26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62"/>
      <c r="R252" s="62"/>
      <c r="U252" s="55"/>
    </row>
    <row r="253" spans="1:21" s="56" customFormat="1">
      <c r="A253" s="55"/>
      <c r="B253" s="26"/>
      <c r="C253" s="26"/>
      <c r="D253" s="26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62"/>
      <c r="R253" s="62"/>
      <c r="U253" s="55"/>
    </row>
    <row r="254" spans="1:21" s="56" customFormat="1">
      <c r="A254" s="55"/>
      <c r="B254" s="26"/>
      <c r="C254" s="26"/>
      <c r="D254" s="26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62"/>
      <c r="R254" s="62"/>
      <c r="U254" s="55"/>
    </row>
    <row r="255" spans="1:21" s="56" customFormat="1">
      <c r="A255" s="55"/>
      <c r="B255" s="26"/>
      <c r="C255" s="26"/>
      <c r="D255" s="26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62"/>
      <c r="R255" s="62"/>
      <c r="U255" s="55"/>
    </row>
    <row r="256" spans="1:21" s="56" customFormat="1">
      <c r="A256" s="55"/>
      <c r="B256" s="26"/>
      <c r="C256" s="26"/>
      <c r="D256" s="26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62"/>
      <c r="R256" s="62"/>
      <c r="U256" s="55"/>
    </row>
    <row r="257" spans="1:21" s="56" customFormat="1">
      <c r="A257" s="55"/>
      <c r="B257" s="26"/>
      <c r="C257" s="26"/>
      <c r="D257" s="26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62"/>
      <c r="R257" s="62"/>
      <c r="U257" s="55"/>
    </row>
    <row r="258" spans="1:21" s="56" customFormat="1">
      <c r="A258" s="55"/>
      <c r="B258" s="26"/>
      <c r="C258" s="26"/>
      <c r="D258" s="26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62"/>
      <c r="R258" s="62"/>
      <c r="U258" s="55"/>
    </row>
    <row r="259" spans="1:21" s="56" customFormat="1">
      <c r="A259" s="55"/>
      <c r="B259" s="26"/>
      <c r="C259" s="26"/>
      <c r="D259" s="26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62"/>
      <c r="R259" s="62"/>
      <c r="U259" s="55"/>
    </row>
    <row r="260" spans="1:21" s="56" customFormat="1">
      <c r="A260" s="55"/>
      <c r="B260" s="26"/>
      <c r="C260" s="26"/>
      <c r="D260" s="26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62"/>
      <c r="R260" s="62"/>
      <c r="U260" s="55"/>
    </row>
    <row r="261" spans="1:21" s="56" customFormat="1">
      <c r="A261" s="55"/>
      <c r="B261" s="26"/>
      <c r="C261" s="26"/>
      <c r="D261" s="26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62"/>
      <c r="R261" s="62"/>
      <c r="U261" s="55"/>
    </row>
  </sheetData>
  <conditionalFormatting sqref="B68">
    <cfRule type="cellIs" dxfId="0" priority="6" operator="equal">
      <formula>XBQ68</formula>
    </cfRule>
  </conditionalFormatting>
  <pageMargins left="0.7" right="0.7" top="0.75" bottom="0.75" header="0.3" footer="0.3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A79D99-9799-43D9-ADD1-0A3A4BB2F4A9}"/>
</file>

<file path=customXml/itemProps2.xml><?xml version="1.0" encoding="utf-8"?>
<ds:datastoreItem xmlns:ds="http://schemas.openxmlformats.org/officeDocument/2006/customXml" ds:itemID="{63EF5986-21F1-43B1-8C47-9AEB3811B319}"/>
</file>

<file path=customXml/itemProps3.xml><?xml version="1.0" encoding="utf-8"?>
<ds:datastoreItem xmlns:ds="http://schemas.openxmlformats.org/officeDocument/2006/customXml" ds:itemID="{05DE0B39-232D-423F-A0BE-343D057AA9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Oklahoma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Morris</dc:creator>
  <cp:keywords/>
  <dc:description/>
  <cp:lastModifiedBy>Henry Oliver</cp:lastModifiedBy>
  <cp:revision/>
  <dcterms:created xsi:type="dcterms:W3CDTF">2015-01-09T21:11:15Z</dcterms:created>
  <dcterms:modified xsi:type="dcterms:W3CDTF">2021-04-23T12:54:45Z</dcterms:modified>
  <cp:category/>
  <cp:contentStatus/>
</cp:coreProperties>
</file>