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LLOCATIONS" sheetId="1" r:id="rId1"/>
  </sheets>
  <externalReferences>
    <externalReference r:id="rId2"/>
    <externalReference r:id="rId3"/>
    <externalReference r:id="rId4"/>
    <externalReference r:id="rId5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[2]Hospital_Details!$A$138:$IV$138</definedName>
    <definedName name="Cost_Red_Fact">[2]Hospital_Details!$A$137:$IV$137</definedName>
    <definedName name="cost_UPL_sfy11" localSheetId="0">#REF!</definedName>
    <definedName name="cost_UPL_sfy11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MI">'[3]table 2.5'!$B$4:$T$154</definedName>
    <definedName name="_xlnm.Print_Titles" localSheetId="0">ALLOCATIONS!$1:$11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B94" i="1" l="1"/>
  <c r="M93" i="1"/>
  <c r="L93" i="1"/>
  <c r="N93" i="1" s="1"/>
  <c r="M92" i="1"/>
  <c r="L92" i="1"/>
  <c r="N92" i="1" s="1"/>
  <c r="M91" i="1"/>
  <c r="L91" i="1"/>
  <c r="N91" i="1" s="1"/>
  <c r="N90" i="1"/>
  <c r="M90" i="1"/>
  <c r="L90" i="1"/>
  <c r="H94" i="1"/>
  <c r="M82" i="1"/>
  <c r="L82" i="1"/>
  <c r="N82" i="1" s="1"/>
  <c r="M81" i="1"/>
  <c r="L81" i="1"/>
  <c r="N81" i="1"/>
  <c r="M80" i="1"/>
  <c r="L80" i="1"/>
  <c r="N80" i="1" s="1"/>
  <c r="M79" i="1"/>
  <c r="L79" i="1"/>
  <c r="N79" i="1" s="1"/>
  <c r="M78" i="1"/>
  <c r="L78" i="1"/>
  <c r="N78" i="1" s="1"/>
  <c r="M77" i="1"/>
  <c r="L77" i="1"/>
  <c r="N77" i="1" s="1"/>
  <c r="M76" i="1"/>
  <c r="L76" i="1"/>
  <c r="N76" i="1" s="1"/>
  <c r="M75" i="1"/>
  <c r="L75" i="1"/>
  <c r="N75" i="1"/>
  <c r="M74" i="1"/>
  <c r="L74" i="1"/>
  <c r="N74" i="1" s="1"/>
  <c r="M73" i="1"/>
  <c r="L73" i="1"/>
  <c r="N73" i="1" s="1"/>
  <c r="M72" i="1"/>
  <c r="L72" i="1"/>
  <c r="N72" i="1" s="1"/>
  <c r="M71" i="1"/>
  <c r="L71" i="1"/>
  <c r="N71" i="1" s="1"/>
  <c r="M70" i="1"/>
  <c r="L70" i="1"/>
  <c r="N70" i="1" s="1"/>
  <c r="M69" i="1"/>
  <c r="L69" i="1"/>
  <c r="N69" i="1" s="1"/>
  <c r="M68" i="1"/>
  <c r="L68" i="1"/>
  <c r="N68" i="1" s="1"/>
  <c r="M67" i="1"/>
  <c r="L67" i="1"/>
  <c r="N67" i="1"/>
  <c r="M66" i="1"/>
  <c r="L66" i="1"/>
  <c r="N66" i="1" s="1"/>
  <c r="M65" i="1"/>
  <c r="L65" i="1"/>
  <c r="N65" i="1" s="1"/>
  <c r="N64" i="1"/>
  <c r="M64" i="1"/>
  <c r="L64" i="1"/>
  <c r="M63" i="1"/>
  <c r="L63" i="1"/>
  <c r="N63" i="1"/>
  <c r="M62" i="1"/>
  <c r="L62" i="1"/>
  <c r="N62" i="1" s="1"/>
  <c r="M61" i="1"/>
  <c r="L61" i="1"/>
  <c r="N61" i="1" s="1"/>
  <c r="M60" i="1"/>
  <c r="L60" i="1"/>
  <c r="N60" i="1" s="1"/>
  <c r="M59" i="1"/>
  <c r="L59" i="1"/>
  <c r="N59" i="1"/>
  <c r="M58" i="1"/>
  <c r="L58" i="1"/>
  <c r="N58" i="1" s="1"/>
  <c r="M57" i="1"/>
  <c r="L57" i="1"/>
  <c r="N57" i="1" s="1"/>
  <c r="M56" i="1"/>
  <c r="L56" i="1"/>
  <c r="N56" i="1"/>
  <c r="M55" i="1"/>
  <c r="L55" i="1"/>
  <c r="N55" i="1" s="1"/>
  <c r="M54" i="1"/>
  <c r="L54" i="1"/>
  <c r="N54" i="1" s="1"/>
  <c r="M53" i="1"/>
  <c r="L53" i="1"/>
  <c r="N53" i="1" s="1"/>
  <c r="M52" i="1"/>
  <c r="L52" i="1"/>
  <c r="N52" i="1" s="1"/>
  <c r="N51" i="1"/>
  <c r="M51" i="1"/>
  <c r="L51" i="1"/>
  <c r="H83" i="1"/>
  <c r="B83" i="1"/>
  <c r="M43" i="1"/>
  <c r="L43" i="1"/>
  <c r="N43" i="1" s="1"/>
  <c r="M42" i="1"/>
  <c r="L42" i="1"/>
  <c r="N42" i="1" s="1"/>
  <c r="M41" i="1"/>
  <c r="L41" i="1"/>
  <c r="N41" i="1" s="1"/>
  <c r="M40" i="1"/>
  <c r="L40" i="1"/>
  <c r="N40" i="1" s="1"/>
  <c r="M39" i="1"/>
  <c r="L39" i="1"/>
  <c r="N39" i="1" s="1"/>
  <c r="M38" i="1"/>
  <c r="L38" i="1"/>
  <c r="N38" i="1" s="1"/>
  <c r="M37" i="1"/>
  <c r="L37" i="1"/>
  <c r="N37" i="1"/>
  <c r="M36" i="1"/>
  <c r="L36" i="1"/>
  <c r="N36" i="1" s="1"/>
  <c r="M35" i="1"/>
  <c r="L35" i="1"/>
  <c r="N35" i="1" s="1"/>
  <c r="M34" i="1"/>
  <c r="L34" i="1"/>
  <c r="N34" i="1"/>
  <c r="M33" i="1"/>
  <c r="L33" i="1"/>
  <c r="N33" i="1" s="1"/>
  <c r="M32" i="1"/>
  <c r="L32" i="1"/>
  <c r="N32" i="1" s="1"/>
  <c r="M31" i="1"/>
  <c r="L31" i="1"/>
  <c r="N31" i="1"/>
  <c r="M30" i="1"/>
  <c r="L30" i="1"/>
  <c r="N30" i="1" s="1"/>
  <c r="M29" i="1"/>
  <c r="L29" i="1"/>
  <c r="N29" i="1" s="1"/>
  <c r="H44" i="1"/>
  <c r="B46" i="1"/>
  <c r="B26" i="1"/>
  <c r="M21" i="1"/>
  <c r="L21" i="1"/>
  <c r="N21" i="1" s="1"/>
  <c r="M20" i="1"/>
  <c r="L20" i="1"/>
  <c r="N20" i="1" s="1"/>
  <c r="M19" i="1"/>
  <c r="L19" i="1"/>
  <c r="N19" i="1"/>
  <c r="M18" i="1"/>
  <c r="L18" i="1"/>
  <c r="N18" i="1" s="1"/>
  <c r="M17" i="1"/>
  <c r="L17" i="1"/>
  <c r="N17" i="1" s="1"/>
  <c r="M16" i="1"/>
  <c r="L16" i="1"/>
  <c r="N16" i="1" s="1"/>
  <c r="M15" i="1"/>
  <c r="L15" i="1"/>
  <c r="N15" i="1" s="1"/>
  <c r="M14" i="1"/>
  <c r="Q14" i="1" s="1"/>
  <c r="L14" i="1"/>
  <c r="N14" i="1" s="1"/>
  <c r="M13" i="1"/>
  <c r="L13" i="1"/>
  <c r="N13" i="1" s="1"/>
  <c r="H22" i="1"/>
  <c r="B24" i="1"/>
  <c r="D5" i="1"/>
  <c r="C5" i="1"/>
  <c r="B5" i="1"/>
  <c r="C4" i="1"/>
  <c r="D4" i="1" s="1"/>
  <c r="B3" i="1"/>
  <c r="D3" i="1" s="1"/>
  <c r="D2" i="1"/>
  <c r="B9" i="1" l="1"/>
  <c r="B45" i="1" s="1"/>
  <c r="N44" i="1"/>
  <c r="O40" i="1" s="1"/>
  <c r="O29" i="1"/>
  <c r="O32" i="1"/>
  <c r="O33" i="1"/>
  <c r="B8" i="1"/>
  <c r="B23" i="1" s="1"/>
  <c r="B25" i="1" s="1"/>
  <c r="N22" i="1"/>
  <c r="O19" i="1" s="1"/>
  <c r="O34" i="1"/>
  <c r="O35" i="1"/>
  <c r="O42" i="1"/>
  <c r="N94" i="1"/>
  <c r="O93" i="1" s="1"/>
  <c r="P93" i="1" s="1"/>
  <c r="Q93" i="1" s="1"/>
  <c r="O17" i="1"/>
  <c r="N83" i="1"/>
  <c r="O55" i="1" s="1"/>
  <c r="O91" i="1"/>
  <c r="P91" i="1" s="1"/>
  <c r="Q91" i="1" s="1"/>
  <c r="O43" i="1"/>
  <c r="B22" i="1"/>
  <c r="B44" i="1"/>
  <c r="B85" i="1"/>
  <c r="O92" i="1" l="1"/>
  <c r="P92" i="1" s="1"/>
  <c r="Q92" i="1" s="1"/>
  <c r="O79" i="1"/>
  <c r="O73" i="1"/>
  <c r="O72" i="1"/>
  <c r="O54" i="1"/>
  <c r="O65" i="1"/>
  <c r="O77" i="1"/>
  <c r="O61" i="1"/>
  <c r="O70" i="1"/>
  <c r="O53" i="1"/>
  <c r="O67" i="1"/>
  <c r="O51" i="1"/>
  <c r="O69" i="1"/>
  <c r="O64" i="1"/>
  <c r="O76" i="1"/>
  <c r="O60" i="1"/>
  <c r="O57" i="1"/>
  <c r="O52" i="1"/>
  <c r="O66" i="1"/>
  <c r="O68" i="1"/>
  <c r="O81" i="1"/>
  <c r="O62" i="1"/>
  <c r="O75" i="1"/>
  <c r="O58" i="1"/>
  <c r="O82" i="1"/>
  <c r="O56" i="1"/>
  <c r="O36" i="1"/>
  <c r="O38" i="1"/>
  <c r="O30" i="1"/>
  <c r="O44" i="1" s="1"/>
  <c r="O41" i="1"/>
  <c r="O39" i="1"/>
  <c r="P19" i="1"/>
  <c r="Q19" i="1" s="1"/>
  <c r="O31" i="1"/>
  <c r="O37" i="1"/>
  <c r="B47" i="1"/>
  <c r="P34" i="1" s="1"/>
  <c r="Q34" i="1" s="1"/>
  <c r="P17" i="1"/>
  <c r="Q17" i="1" s="1"/>
  <c r="B7" i="1"/>
  <c r="O18" i="1"/>
  <c r="P18" i="1" s="1"/>
  <c r="Q18" i="1" s="1"/>
  <c r="B84" i="1"/>
  <c r="B86" i="1" s="1"/>
  <c r="O16" i="1"/>
  <c r="P16" i="1" s="1"/>
  <c r="Q16" i="1" s="1"/>
  <c r="O90" i="1"/>
  <c r="O21" i="1"/>
  <c r="P21" i="1" s="1"/>
  <c r="Q21" i="1" s="1"/>
  <c r="P29" i="1"/>
  <c r="O20" i="1"/>
  <c r="P20" i="1" s="1"/>
  <c r="Q20" i="1" s="1"/>
  <c r="O15" i="1"/>
  <c r="P15" i="1" s="1"/>
  <c r="Q15" i="1" s="1"/>
  <c r="O80" i="1"/>
  <c r="O63" i="1"/>
  <c r="O13" i="1"/>
  <c r="O78" i="1"/>
  <c r="O74" i="1"/>
  <c r="O59" i="1"/>
  <c r="O14" i="1"/>
  <c r="O71" i="1"/>
  <c r="P39" i="1" l="1"/>
  <c r="Q39" i="1" s="1"/>
  <c r="P37" i="1"/>
  <c r="Q37" i="1" s="1"/>
  <c r="P40" i="1"/>
  <c r="Q40" i="1" s="1"/>
  <c r="P43" i="1"/>
  <c r="Q43" i="1" s="1"/>
  <c r="P42" i="1"/>
  <c r="Q42" i="1" s="1"/>
  <c r="P32" i="1"/>
  <c r="Q32" i="1" s="1"/>
  <c r="P33" i="1"/>
  <c r="Q33" i="1" s="1"/>
  <c r="P41" i="1"/>
  <c r="Q41" i="1" s="1"/>
  <c r="P38" i="1"/>
  <c r="Q38" i="1" s="1"/>
  <c r="P35" i="1"/>
  <c r="Q35" i="1" s="1"/>
  <c r="P66" i="1"/>
  <c r="Q66" i="1" s="1"/>
  <c r="P77" i="1"/>
  <c r="Q77" i="1" s="1"/>
  <c r="P70" i="1"/>
  <c r="Q70" i="1" s="1"/>
  <c r="P53" i="1"/>
  <c r="Q53" i="1" s="1"/>
  <c r="P79" i="1"/>
  <c r="Q79" i="1" s="1"/>
  <c r="P73" i="1"/>
  <c r="Q73" i="1" s="1"/>
  <c r="P54" i="1"/>
  <c r="Q54" i="1" s="1"/>
  <c r="P52" i="1"/>
  <c r="Q52" i="1" s="1"/>
  <c r="P68" i="1"/>
  <c r="Q68" i="1" s="1"/>
  <c r="P55" i="1"/>
  <c r="Q55" i="1" s="1"/>
  <c r="P62" i="1"/>
  <c r="Q62" i="1" s="1"/>
  <c r="P58" i="1"/>
  <c r="Q58" i="1" s="1"/>
  <c r="P67" i="1"/>
  <c r="Q67" i="1" s="1"/>
  <c r="P69" i="1"/>
  <c r="Q69" i="1" s="1"/>
  <c r="P76" i="1"/>
  <c r="Q76" i="1" s="1"/>
  <c r="P82" i="1"/>
  <c r="Q82" i="1" s="1"/>
  <c r="P81" i="1"/>
  <c r="Q81" i="1" s="1"/>
  <c r="P75" i="1"/>
  <c r="Q75" i="1" s="1"/>
  <c r="P72" i="1"/>
  <c r="Q72" i="1" s="1"/>
  <c r="P51" i="1"/>
  <c r="P65" i="1"/>
  <c r="Q65" i="1" s="1"/>
  <c r="P61" i="1"/>
  <c r="Q61" i="1" s="1"/>
  <c r="P57" i="1"/>
  <c r="Q57" i="1" s="1"/>
  <c r="P64" i="1"/>
  <c r="Q64" i="1" s="1"/>
  <c r="P60" i="1"/>
  <c r="Q60" i="1" s="1"/>
  <c r="P56" i="1"/>
  <c r="Q56" i="1" s="1"/>
  <c r="P71" i="1"/>
  <c r="Q71" i="1" s="1"/>
  <c r="P74" i="1"/>
  <c r="Q74" i="1" s="1"/>
  <c r="P63" i="1"/>
  <c r="Q63" i="1" s="1"/>
  <c r="P78" i="1"/>
  <c r="Q78" i="1" s="1"/>
  <c r="P80" i="1"/>
  <c r="Q80" i="1" s="1"/>
  <c r="O94" i="1"/>
  <c r="P90" i="1"/>
  <c r="O22" i="1"/>
  <c r="P13" i="1"/>
  <c r="P59" i="1"/>
  <c r="Q59" i="1" s="1"/>
  <c r="P36" i="1"/>
  <c r="Q36" i="1" s="1"/>
  <c r="O83" i="1"/>
  <c r="P30" i="1"/>
  <c r="Q30" i="1" s="1"/>
  <c r="P31" i="1"/>
  <c r="Q31" i="1" s="1"/>
  <c r="Q29" i="1"/>
  <c r="P22" i="1" l="1"/>
  <c r="M25" i="1" s="1"/>
  <c r="Q13" i="1"/>
  <c r="P44" i="1"/>
  <c r="P94" i="1"/>
  <c r="Q90" i="1"/>
  <c r="P83" i="1"/>
  <c r="Q51" i="1"/>
</calcChain>
</file>

<file path=xl/sharedStrings.xml><?xml version="1.0" encoding="utf-8"?>
<sst xmlns="http://schemas.openxmlformats.org/spreadsheetml/2006/main" count="246" uniqueCount="235">
  <si>
    <t>Federal Fiscal Year 2017 DSH</t>
  </si>
  <si>
    <t>Private &amp; Community Hospitals</t>
  </si>
  <si>
    <t>IMD (DMH Pays State Share)</t>
  </si>
  <si>
    <t>TOTAL</t>
  </si>
  <si>
    <t>DSH Allocation</t>
  </si>
  <si>
    <t>OHCA State Share @ 40.06%</t>
  </si>
  <si>
    <t>DMH State Share @ 40.06%</t>
  </si>
  <si>
    <t>Federal Share @ 59.94%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</si>
  <si>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</si>
  <si>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</si>
  <si>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</si>
  <si>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</si>
  <si>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</si>
  <si>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</si>
  <si>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</si>
  <si>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</si>
  <si>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</si>
  <si>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</si>
  <si>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</si>
  <si>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</si>
  <si>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</si>
  <si>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</si>
  <si>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</si>
  <si>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</si>
  <si>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</si>
  <si>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</si>
  <si>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</si>
  <si>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</si>
  <si>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</si>
  <si>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200044210A</t>
  </si>
  <si>
    <t>INTEGRIS BAPTIST MEDICAL C</t>
  </si>
  <si>
    <t>100806400C</t>
  </si>
  <si>
    <t>INTEGRIS SOUTHWEST MEDICAL</t>
  </si>
  <si>
    <t>100700200A</t>
  </si>
  <si>
    <t>MERCY HEALTH CENTER</t>
  </si>
  <si>
    <t>100699390A</t>
  </si>
  <si>
    <t>MUSKOGEE REGIONAL MEDICAL CENTER</t>
  </si>
  <si>
    <t>100700630A</t>
  </si>
  <si>
    <t>NORMAN REGIONAL HOSPITAL</t>
  </si>
  <si>
    <t>100700690A</t>
  </si>
  <si>
    <t>SAINT FRANCIS HOSPITAL</t>
  </si>
  <si>
    <t>100699570A</t>
  </si>
  <si>
    <t>ST ANTHONY HSP</t>
  </si>
  <si>
    <t>100699540A</t>
  </si>
  <si>
    <t>ST JOHN MED CTR</t>
  </si>
  <si>
    <t>100699400A</t>
  </si>
  <si>
    <t>Subtotal Beds for Hospitals &gt; than 300 Beds</t>
  </si>
  <si>
    <t>Percent of Total Medicaid Days for Private &amp; Community Hospitals</t>
  </si>
  <si>
    <t>Count of Hospitals</t>
  </si>
  <si>
    <t xml:space="preserve"> </t>
  </si>
  <si>
    <t>DSH Allocation Allowed</t>
  </si>
  <si>
    <t>Recycled Amount</t>
  </si>
  <si>
    <t>Group = Beds &gt; 100  &lt; 300</t>
  </si>
  <si>
    <t>AHS SOUTHCREST HOSPITAL, LLC</t>
  </si>
  <si>
    <t>200439230A</t>
  </si>
  <si>
    <t>ALLIANCEHEALTH DEACONESS</t>
  </si>
  <si>
    <t>100699370A</t>
  </si>
  <si>
    <t>ALLIANCEHEALTH MIDWEST</t>
  </si>
  <si>
    <t>100700490A</t>
  </si>
  <si>
    <t>ALLIANCEHEALTH PONCA CITY</t>
  </si>
  <si>
    <t>100699420A</t>
  </si>
  <si>
    <t>COMANCHE COUNTY MEMORIAL HOSPITAL</t>
  </si>
  <si>
    <t>100749570S</t>
  </si>
  <si>
    <t>DUNCAN REGIONAL HOSPITAL</t>
  </si>
  <si>
    <t>100700120A</t>
  </si>
  <si>
    <t>DURANT HMA LLC</t>
  </si>
  <si>
    <t>100696610B</t>
  </si>
  <si>
    <t>INTEGRIS BAPTIST REGIONAL HEALTH CE</t>
  </si>
  <si>
    <t>100699440A</t>
  </si>
  <si>
    <t>JANE PHILLIPS EP HSP</t>
  </si>
  <si>
    <t>100699490A</t>
  </si>
  <si>
    <t>MCALESTER REGIONAL</t>
  </si>
  <si>
    <t>100710530D</t>
  </si>
  <si>
    <t>MERCY HOSPITAL ADA, INC.</t>
  </si>
  <si>
    <t>200509290A</t>
  </si>
  <si>
    <t>MERCY HOSPITAL ARDMORE</t>
  </si>
  <si>
    <t>100262320C</t>
  </si>
  <si>
    <t>OKLAHOMA STATE UNIVERSITY MEDICAL CENTER</t>
  </si>
  <si>
    <t>200242900A</t>
  </si>
  <si>
    <t>ST MARY'S REGIONAL CTR</t>
  </si>
  <si>
    <t>100690020A</t>
  </si>
  <si>
    <t>STILLWATER MEDICAL CENTER</t>
  </si>
  <si>
    <t>100699950A</t>
  </si>
  <si>
    <t>Subtotal Beds for Hospitals &gt;= 100 &lt; 300 Beds</t>
  </si>
  <si>
    <t>Percent of Total Medicaid Days for Private &amp; Community Hospitals with &lt; 300 Beds</t>
  </si>
  <si>
    <t>Group = Beds &lt; 100</t>
  </si>
  <si>
    <t>ADAIR COUNTY HC INC</t>
  </si>
  <si>
    <t>100700030A</t>
  </si>
  <si>
    <t>AHS CLAREMORE REGIONAL HOSPITAL, LLC</t>
  </si>
  <si>
    <t>200435950A</t>
  </si>
  <si>
    <t>BAILEY MEDICAL CENTER LLC</t>
  </si>
  <si>
    <t>200102450A</t>
  </si>
  <si>
    <t>CAH ACQUISITION COMPANY 12 LLC</t>
  </si>
  <si>
    <t>200311270A</t>
  </si>
  <si>
    <t>CAH ACQUISITION COMPANY 16 LLC</t>
  </si>
  <si>
    <t>200313370A</t>
  </si>
  <si>
    <t>CLINTON HMA LLC</t>
  </si>
  <si>
    <t>100700010G</t>
  </si>
  <si>
    <t>COAL COUNTY GENERAL HOSPITAL INC</t>
  </si>
  <si>
    <t>100774650D</t>
  </si>
  <si>
    <t>CRAIG GENERAL HOSPITAL</t>
  </si>
  <si>
    <t>100261400B</t>
  </si>
  <si>
    <t>CUSHING REGIONAL HOSPITAL</t>
  </si>
  <si>
    <t>200044190A</t>
  </si>
  <si>
    <t>DRUMRIGHT REGIONAL HOSPITAL</t>
  </si>
  <si>
    <t>200259440A</t>
  </si>
  <si>
    <t>GREAT PLAINS REGIONAL MEDICAL CENTER</t>
  </si>
  <si>
    <t>100699410A</t>
  </si>
  <si>
    <t>HENRYETTA MEDICAL CENTER</t>
  </si>
  <si>
    <t>200045700C</t>
  </si>
  <si>
    <t>INTEGRIS CANADIAN VALLEY HOSPITAL</t>
  </si>
  <si>
    <t>100700610A</t>
  </si>
  <si>
    <t>INTEGRIS GROVE HOSPITAL</t>
  </si>
  <si>
    <t>100699700A</t>
  </si>
  <si>
    <t>INTEGRIS HEALTH EDMOND, INC.</t>
  </si>
  <si>
    <t>200405550A</t>
  </si>
  <si>
    <t>J D MCCARTY C P CTR</t>
  </si>
  <si>
    <t>100700670A</t>
  </si>
  <si>
    <t>LAKESIDE WOMEN'S HOSPITAL, L.L.C.</t>
  </si>
  <si>
    <t>100745350B</t>
  </si>
  <si>
    <t>MEMORIAL HOSPITAL OF TEXAS COUNTY</t>
  </si>
  <si>
    <t>100699630A</t>
  </si>
  <si>
    <t>MERCY HEALTH LOVE COUNTY</t>
  </si>
  <si>
    <t>100699960A</t>
  </si>
  <si>
    <t>MERCY HOSPITAL HEALDTON INC</t>
  </si>
  <si>
    <t>200226190A</t>
  </si>
  <si>
    <t>MERCY HOSPITAL KINGFISHER, INC</t>
  </si>
  <si>
    <t>200521810B</t>
  </si>
  <si>
    <t>MERCY HOSPITAL LOGAN COUNTY</t>
  </si>
  <si>
    <t>200425410C</t>
  </si>
  <si>
    <t>MERCY HOSPITAL TISHOMINGO</t>
  </si>
  <si>
    <t>200318440B</t>
  </si>
  <si>
    <t>MERCY HOSPITAL WATONGA INC</t>
  </si>
  <si>
    <t>200490030A</t>
  </si>
  <si>
    <t>PRAGUE COMMUNITY HOSPITAL</t>
  </si>
  <si>
    <t>200231400B</t>
  </si>
  <si>
    <t>SAINT FRANCIS HOSPITAL SOUTH</t>
  </si>
  <si>
    <t>200031310A</t>
  </si>
  <si>
    <t>37-0218</t>
  </si>
  <si>
    <t>SEILING MUNICIPAL HOSPITAL</t>
  </si>
  <si>
    <t>100700450A</t>
  </si>
  <si>
    <t>SEMINOLE HMA LLC</t>
  </si>
  <si>
    <t>200196450C</t>
  </si>
  <si>
    <t>ST JOHN OWASSO</t>
  </si>
  <si>
    <t>200106410A</t>
  </si>
  <si>
    <t>ST. ANTHONY SHAWNEE HOSPITAL</t>
  </si>
  <si>
    <t>100740840B</t>
  </si>
  <si>
    <t>WEATHERFORD HOSPITAL AUTHORITY</t>
  </si>
  <si>
    <t>100699870E</t>
  </si>
  <si>
    <t>WOODWARD HEALTH SYSTEM LLC</t>
  </si>
  <si>
    <t>200019120A</t>
  </si>
  <si>
    <t>Subtotal Beds for Hospitals &lt; 100 Beds</t>
  </si>
  <si>
    <t>IMD</t>
  </si>
  <si>
    <t>CARL ALBERT COMM MHC</t>
  </si>
  <si>
    <t>100700640A</t>
  </si>
  <si>
    <t>GRIFFIN MEMORIAL HOSPITAL</t>
  </si>
  <si>
    <t>100690030A</t>
  </si>
  <si>
    <t>JIM TALIAFERRO M H C</t>
  </si>
  <si>
    <t>100700660A</t>
  </si>
  <si>
    <t>NORTHWEST CENTER FOR BEHAVIORAL HEALTH</t>
  </si>
  <si>
    <t>100704080A</t>
  </si>
  <si>
    <t>200044210B</t>
  </si>
  <si>
    <t>200044210E, 200044210C</t>
  </si>
  <si>
    <t>370001, 37T001</t>
  </si>
  <si>
    <t>100806400Y, 100806400B, 100806400A</t>
  </si>
  <si>
    <t>100806400X, 100806400W</t>
  </si>
  <si>
    <t>37-0028</t>
  </si>
  <si>
    <t>100700200R</t>
  </si>
  <si>
    <t>37-0106</t>
  </si>
  <si>
    <t>37-0013</t>
  </si>
  <si>
    <t>100700630H</t>
  </si>
  <si>
    <t>100700630G</t>
  </si>
  <si>
    <t>37-0025</t>
  </si>
  <si>
    <t>37-0008</t>
  </si>
  <si>
    <t>100699570N</t>
  </si>
  <si>
    <t>37-0091 &amp; 37-T091</t>
  </si>
  <si>
    <t>100699540H</t>
  </si>
  <si>
    <t>100699540P, 100699540T</t>
  </si>
  <si>
    <t>37-0037</t>
  </si>
  <si>
    <t>100699400I</t>
  </si>
  <si>
    <t>37-0114</t>
  </si>
  <si>
    <t>37-0202</t>
  </si>
  <si>
    <t>370032</t>
  </si>
  <si>
    <t>370006</t>
  </si>
  <si>
    <t>37-0056</t>
  </si>
  <si>
    <t>100700120N</t>
  </si>
  <si>
    <t>370014</t>
  </si>
  <si>
    <t>37-0004</t>
  </si>
  <si>
    <t>100699490K</t>
  </si>
  <si>
    <t>100699490I</t>
  </si>
  <si>
    <t>37-0018</t>
  </si>
  <si>
    <t>37-0034</t>
  </si>
  <si>
    <t>37-0020</t>
  </si>
  <si>
    <t>37-0047</t>
  </si>
  <si>
    <t>37-0078</t>
  </si>
  <si>
    <t>100690020C</t>
  </si>
  <si>
    <t>37-0026</t>
  </si>
  <si>
    <t>37-0049</t>
  </si>
  <si>
    <t>37-0178</t>
  </si>
  <si>
    <t>370039</t>
  </si>
  <si>
    <t>370228</t>
  </si>
  <si>
    <t>37-1318</t>
  </si>
  <si>
    <t>37-1335</t>
  </si>
  <si>
    <t>370029</t>
  </si>
  <si>
    <t>37-1319</t>
  </si>
  <si>
    <t>100261400G</t>
  </si>
  <si>
    <t>37-0065</t>
  </si>
  <si>
    <t>370099</t>
  </si>
  <si>
    <t>37-1331</t>
  </si>
  <si>
    <t>37-0019</t>
  </si>
  <si>
    <t>370183</t>
  </si>
  <si>
    <t>37-0211</t>
  </si>
  <si>
    <t>37-0113</t>
  </si>
  <si>
    <t>37-0236</t>
  </si>
  <si>
    <t>37-330</t>
  </si>
  <si>
    <t>37-0199</t>
  </si>
  <si>
    <t>37-0138</t>
  </si>
  <si>
    <t>37-1306</t>
  </si>
  <si>
    <t>37-1310</t>
  </si>
  <si>
    <t>100699510A</t>
  </si>
  <si>
    <t>37-1313</t>
  </si>
  <si>
    <t>37-1317</t>
  </si>
  <si>
    <t>37-1304</t>
  </si>
  <si>
    <t>37-1302</t>
  </si>
  <si>
    <t>37-1301</t>
  </si>
  <si>
    <t>371332</t>
  </si>
  <si>
    <t>370229</t>
  </si>
  <si>
    <t>37-0237</t>
  </si>
  <si>
    <t>37-0149</t>
  </si>
  <si>
    <t>37-1323</t>
  </si>
  <si>
    <t>370002</t>
  </si>
  <si>
    <t>37-4006</t>
  </si>
  <si>
    <t>37-4000</t>
  </si>
  <si>
    <t>37-4008</t>
  </si>
  <si>
    <t>37-4001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</si>
</sst>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  <numFmt numFmtId="167" formatCode="0.00_)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3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167" fontId="19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20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3" fillId="15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>
      <alignment horizontal="right" wrapText="1"/>
    </xf>
    <xf numFmtId="0" fontId="4" fillId="0" borderId="5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165" fontId="6" fillId="0" borderId="0" xfId="1" applyNumberFormat="1" applyFont="1"/>
    <xf numFmtId="0" fontId="6" fillId="0" borderId="0" xfId="0" applyFont="1" applyFill="1"/>
    <xf numFmtId="0" fontId="4" fillId="0" borderId="6" xfId="1" applyNumberFormat="1" applyFont="1" applyFill="1" applyBorder="1" applyAlignment="1">
      <alignment horizontal="right"/>
    </xf>
    <xf numFmtId="44" fontId="7" fillId="0" borderId="7" xfId="2" applyFont="1" applyFill="1" applyBorder="1"/>
    <xf numFmtId="44" fontId="7" fillId="0" borderId="7" xfId="2" applyFont="1" applyBorder="1"/>
    <xf numFmtId="44" fontId="7" fillId="0" borderId="8" xfId="2" applyFont="1" applyFill="1" applyBorder="1"/>
    <xf numFmtId="43" fontId="6" fillId="0" borderId="0" xfId="1" applyFont="1" applyBorder="1"/>
    <xf numFmtId="0" fontId="4" fillId="0" borderId="9" xfId="1" applyNumberFormat="1" applyFont="1" applyFill="1" applyBorder="1" applyAlignment="1">
      <alignment horizontal="right"/>
    </xf>
    <xf numFmtId="44" fontId="7" fillId="15" borderId="7" xfId="2" applyFont="1" applyFill="1" applyBorder="1"/>
    <xf numFmtId="43" fontId="6" fillId="0" borderId="0" xfId="1" applyFont="1" applyFill="1" applyBorder="1"/>
    <xf numFmtId="0" fontId="4" fillId="0" borderId="10" xfId="1" applyNumberFormat="1" applyFont="1" applyFill="1" applyBorder="1" applyAlignment="1">
      <alignment horizontal="right"/>
    </xf>
    <xf numFmtId="44" fontId="7" fillId="0" borderId="11" xfId="2" applyFont="1" applyBorder="1"/>
    <xf numFmtId="44" fontId="7" fillId="0" borderId="12" xfId="2" applyFont="1" applyFill="1" applyBorder="1"/>
    <xf numFmtId="164" fontId="6" fillId="0" borderId="0" xfId="1" applyNumberFormat="1" applyFont="1"/>
    <xf numFmtId="43" fontId="6" fillId="0" borderId="0" xfId="0" applyNumberFormat="1" applyFont="1"/>
    <xf numFmtId="0" fontId="4" fillId="0" borderId="0" xfId="1" applyNumberFormat="1" applyFont="1" applyFill="1" applyBorder="1" applyAlignment="1">
      <alignment horizontal="left"/>
    </xf>
    <xf numFmtId="164" fontId="7" fillId="0" borderId="0" xfId="1" applyNumberFormat="1" applyFont="1"/>
    <xf numFmtId="0" fontId="8" fillId="0" borderId="0" xfId="0" applyFont="1"/>
    <xf numFmtId="165" fontId="8" fillId="0" borderId="0" xfId="1" applyNumberFormat="1" applyFont="1"/>
    <xf numFmtId="0" fontId="8" fillId="0" borderId="0" xfId="0" applyFont="1" applyFill="1"/>
    <xf numFmtId="164" fontId="8" fillId="0" borderId="0" xfId="1" applyNumberFormat="1" applyFont="1"/>
    <xf numFmtId="0" fontId="4" fillId="16" borderId="7" xfId="0" applyFont="1" applyFill="1" applyBorder="1" applyAlignment="1">
      <alignment wrapText="1"/>
    </xf>
    <xf numFmtId="164" fontId="4" fillId="16" borderId="7" xfId="1" applyNumberFormat="1" applyFont="1" applyFill="1" applyBorder="1" applyAlignment="1">
      <alignment horizontal="center" wrapText="1"/>
    </xf>
    <xf numFmtId="0" fontId="4" fillId="16" borderId="7" xfId="0" applyFont="1" applyFill="1" applyBorder="1" applyAlignment="1">
      <alignment horizontal="center" wrapText="1"/>
    </xf>
    <xf numFmtId="164" fontId="4" fillId="16" borderId="7" xfId="1" applyNumberFormat="1" applyFont="1" applyFill="1" applyBorder="1" applyAlignment="1">
      <alignment horizontal="left" wrapText="1"/>
    </xf>
    <xf numFmtId="164" fontId="4" fillId="16" borderId="7" xfId="1" applyNumberFormat="1" applyFont="1" applyFill="1" applyBorder="1" applyAlignment="1">
      <alignment wrapText="1"/>
    </xf>
    <xf numFmtId="9" fontId="4" fillId="16" borderId="7" xfId="3" applyFont="1" applyFill="1" applyBorder="1" applyAlignment="1">
      <alignment wrapText="1"/>
    </xf>
    <xf numFmtId="165" fontId="4" fillId="16" borderId="7" xfId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15" borderId="7" xfId="0" applyFont="1" applyFill="1" applyBorder="1"/>
    <xf numFmtId="164" fontId="11" fillId="15" borderId="7" xfId="1" applyNumberFormat="1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165" fontId="11" fillId="15" borderId="7" xfId="1" applyNumberFormat="1" applyFont="1" applyFill="1" applyBorder="1" applyAlignment="1">
      <alignment horizontal="center"/>
    </xf>
    <xf numFmtId="0" fontId="11" fillId="15" borderId="7" xfId="0" quotePrefix="1" applyFont="1" applyFill="1" applyBorder="1" applyAlignment="1">
      <alignment horizontal="center"/>
    </xf>
    <xf numFmtId="0" fontId="11" fillId="15" borderId="7" xfId="0" applyFont="1" applyFill="1" applyBorder="1"/>
    <xf numFmtId="0" fontId="11" fillId="15" borderId="7" xfId="0" quotePrefix="1" applyFont="1" applyFill="1" applyBorder="1"/>
    <xf numFmtId="0" fontId="11" fillId="0" borderId="0" xfId="0" applyFont="1" applyFill="1"/>
    <xf numFmtId="0" fontId="12" fillId="0" borderId="7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right" vertical="center"/>
    </xf>
    <xf numFmtId="0" fontId="8" fillId="0" borderId="7" xfId="0" applyFont="1" applyBorder="1"/>
    <xf numFmtId="164" fontId="6" fillId="0" borderId="7" xfId="1" applyNumberFormat="1" applyFont="1" applyBorder="1"/>
    <xf numFmtId="10" fontId="6" fillId="0" borderId="7" xfId="3" applyNumberFormat="1" applyFont="1" applyFill="1" applyBorder="1" applyAlignment="1">
      <alignment horizontal="right"/>
    </xf>
    <xf numFmtId="166" fontId="6" fillId="0" borderId="7" xfId="2" applyNumberFormat="1" applyFont="1" applyFill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43" fontId="6" fillId="0" borderId="7" xfId="0" applyNumberFormat="1" applyFont="1" applyFill="1" applyBorder="1" applyAlignment="1">
      <alignment horizontal="right"/>
    </xf>
    <xf numFmtId="10" fontId="8" fillId="0" borderId="7" xfId="3" applyNumberFormat="1" applyFont="1" applyBorder="1"/>
    <xf numFmtId="44" fontId="8" fillId="0" borderId="7" xfId="2" applyNumberFormat="1" applyFont="1" applyBorder="1"/>
    <xf numFmtId="0" fontId="7" fillId="0" borderId="0" xfId="0" applyFont="1"/>
    <xf numFmtId="165" fontId="7" fillId="0" borderId="0" xfId="1" applyNumberFormat="1" applyFont="1"/>
    <xf numFmtId="44" fontId="7" fillId="0" borderId="0" xfId="2" applyFont="1"/>
    <xf numFmtId="10" fontId="7" fillId="0" borderId="0" xfId="3" applyNumberFormat="1" applyFont="1"/>
    <xf numFmtId="44" fontId="7" fillId="0" borderId="0" xfId="1" applyNumberFormat="1" applyFont="1"/>
    <xf numFmtId="0" fontId="7" fillId="0" borderId="0" xfId="0" applyFont="1" applyFill="1"/>
    <xf numFmtId="164" fontId="8" fillId="0" borderId="0" xfId="0" applyNumberFormat="1" applyFont="1"/>
    <xf numFmtId="43" fontId="8" fillId="0" borderId="0" xfId="0" applyNumberFormat="1" applyFont="1"/>
    <xf numFmtId="164" fontId="11" fillId="15" borderId="7" xfId="1" applyNumberFormat="1" applyFont="1" applyFill="1" applyBorder="1"/>
    <xf numFmtId="165" fontId="11" fillId="15" borderId="7" xfId="1" applyNumberFormat="1" applyFont="1" applyFill="1" applyBorder="1"/>
    <xf numFmtId="0" fontId="12" fillId="17" borderId="7" xfId="0" applyNumberFormat="1" applyFont="1" applyFill="1" applyBorder="1" applyAlignment="1">
      <alignment horizontal="left" vertical="center"/>
    </xf>
    <xf numFmtId="44" fontId="7" fillId="0" borderId="0" xfId="2" applyNumberFormat="1" applyFont="1"/>
    <xf numFmtId="164" fontId="10" fillId="0" borderId="0" xfId="1" applyNumberFormat="1" applyFont="1"/>
    <xf numFmtId="0" fontId="8" fillId="0" borderId="7" xfId="0" applyFont="1" applyFill="1" applyBorder="1"/>
    <xf numFmtId="10" fontId="7" fillId="0" borderId="0" xfId="2" applyNumberFormat="1" applyFont="1"/>
    <xf numFmtId="44" fontId="8" fillId="0" borderId="7" xfId="0" applyNumberFormat="1" applyFont="1" applyBorder="1"/>
    <xf numFmtId="164" fontId="7" fillId="0" borderId="0" xfId="0" applyNumberFormat="1" applyFont="1"/>
    <xf numFmtId="10" fontId="7" fillId="0" borderId="0" xfId="0" applyNumberFormat="1" applyFont="1" applyFill="1"/>
    <xf numFmtId="44" fontId="7" fillId="0" borderId="0" xfId="0" applyNumberFormat="1" applyFont="1"/>
  </cellXfs>
  <cellStyles count="1138">
    <cellStyle name="£Z_x0004_Ç_x0006_^_x0004_" xfId="4"/>
    <cellStyle name="£Z_x0004_Ç_x0006_^_x0004_ 2" xfId="5"/>
    <cellStyle name="£Z_x0004_Ç_x0006_^_x0004_ 2 2" xfId="6"/>
    <cellStyle name="20% - Accent1 2" xfId="7"/>
    <cellStyle name="20% - Accent1 2 2" xfId="8"/>
    <cellStyle name="20% - Accent1 2 2 2" xfId="9"/>
    <cellStyle name="20% - Accent1 2 2 2 2" xfId="10"/>
    <cellStyle name="20% - Accent1 2 2 2 2 2" xfId="11"/>
    <cellStyle name="20% - Accent1 2 2 2 2 3" xfId="12"/>
    <cellStyle name="20% - Accent1 2 2 2 3" xfId="13"/>
    <cellStyle name="20% - Accent1 2 2 2 4" xfId="14"/>
    <cellStyle name="20% - Accent1 2 2 3" xfId="15"/>
    <cellStyle name="20% - Accent1 2 2 3 2" xfId="16"/>
    <cellStyle name="20% - Accent1 2 2 3 3" xfId="17"/>
    <cellStyle name="20% - Accent1 2 2 4" xfId="18"/>
    <cellStyle name="20% - Accent1 2 2 5" xfId="19"/>
    <cellStyle name="20% - Accent1 2 3" xfId="20"/>
    <cellStyle name="20% - Accent1 2 3 2" xfId="21"/>
    <cellStyle name="20% - Accent1 2 3 2 2" xfId="22"/>
    <cellStyle name="20% - Accent1 2 3 2 2 2" xfId="23"/>
    <cellStyle name="20% - Accent1 2 3 2 2 3" xfId="24"/>
    <cellStyle name="20% - Accent1 2 3 2 3" xfId="25"/>
    <cellStyle name="20% - Accent1 2 3 2 4" xfId="26"/>
    <cellStyle name="20% - Accent1 2 3 3" xfId="27"/>
    <cellStyle name="20% - Accent1 2 3 3 2" xfId="28"/>
    <cellStyle name="20% - Accent1 2 3 3 3" xfId="29"/>
    <cellStyle name="20% - Accent1 2 3 4" xfId="30"/>
    <cellStyle name="20% - Accent1 2 3 5" xfId="31"/>
    <cellStyle name="20% - Accent1 2 4" xfId="32"/>
    <cellStyle name="20% - Accent1 2 4 2" xfId="33"/>
    <cellStyle name="20% - Accent1 2 4 2 2" xfId="34"/>
    <cellStyle name="20% - Accent1 2 4 2 3" xfId="35"/>
    <cellStyle name="20% - Accent1 2 4 3" xfId="36"/>
    <cellStyle name="20% - Accent1 2 4 4" xfId="37"/>
    <cellStyle name="20% - Accent1 2 5" xfId="38"/>
    <cellStyle name="20% - Accent1 2 5 2" xfId="39"/>
    <cellStyle name="20% - Accent1 2 5 3" xfId="40"/>
    <cellStyle name="20% - Accent1 2 6" xfId="41"/>
    <cellStyle name="20% - Accent1 2 7" xfId="42"/>
    <cellStyle name="20% - Accent2 2" xfId="43"/>
    <cellStyle name="20% - Accent2 2 2" xfId="44"/>
    <cellStyle name="20% - Accent2 2 2 2" xfId="45"/>
    <cellStyle name="20% - Accent2 2 2 2 2" xfId="46"/>
    <cellStyle name="20% - Accent2 2 2 2 2 2" xfId="47"/>
    <cellStyle name="20% - Accent2 2 2 2 2 3" xfId="48"/>
    <cellStyle name="20% - Accent2 2 2 2 3" xfId="49"/>
    <cellStyle name="20% - Accent2 2 2 2 4" xfId="50"/>
    <cellStyle name="20% - Accent2 2 2 3" xfId="51"/>
    <cellStyle name="20% - Accent2 2 2 3 2" xfId="52"/>
    <cellStyle name="20% - Accent2 2 2 3 3" xfId="53"/>
    <cellStyle name="20% - Accent2 2 2 4" xfId="54"/>
    <cellStyle name="20% - Accent2 2 2 5" xfId="55"/>
    <cellStyle name="20% - Accent2 2 3" xfId="56"/>
    <cellStyle name="20% - Accent2 2 3 2" xfId="57"/>
    <cellStyle name="20% - Accent2 2 3 2 2" xfId="58"/>
    <cellStyle name="20% - Accent2 2 3 2 2 2" xfId="59"/>
    <cellStyle name="20% - Accent2 2 3 2 2 3" xfId="60"/>
    <cellStyle name="20% - Accent2 2 3 2 3" xfId="61"/>
    <cellStyle name="20% - Accent2 2 3 2 4" xfId="62"/>
    <cellStyle name="20% - Accent2 2 3 3" xfId="63"/>
    <cellStyle name="20% - Accent2 2 3 3 2" xfId="64"/>
    <cellStyle name="20% - Accent2 2 3 3 3" xfId="65"/>
    <cellStyle name="20% - Accent2 2 3 4" xfId="66"/>
    <cellStyle name="20% - Accent2 2 3 5" xfId="67"/>
    <cellStyle name="20% - Accent2 2 4" xfId="68"/>
    <cellStyle name="20% - Accent2 2 4 2" xfId="69"/>
    <cellStyle name="20% - Accent2 2 4 2 2" xfId="70"/>
    <cellStyle name="20% - Accent2 2 4 2 3" xfId="71"/>
    <cellStyle name="20% - Accent2 2 4 3" xfId="72"/>
    <cellStyle name="20% - Accent2 2 4 4" xfId="73"/>
    <cellStyle name="20% - Accent2 2 5" xfId="74"/>
    <cellStyle name="20% - Accent2 2 5 2" xfId="75"/>
    <cellStyle name="20% - Accent2 2 5 3" xfId="76"/>
    <cellStyle name="20% - Accent2 2 6" xfId="77"/>
    <cellStyle name="20% - Accent2 2 7" xfId="78"/>
    <cellStyle name="20% - Accent3 2" xfId="79"/>
    <cellStyle name="20% - Accent3 2 2" xfId="80"/>
    <cellStyle name="20% - Accent3 2 2 2" xfId="81"/>
    <cellStyle name="20% - Accent3 2 2 2 2" xfId="82"/>
    <cellStyle name="20% - Accent3 2 2 2 2 2" xfId="83"/>
    <cellStyle name="20% - Accent3 2 2 2 2 3" xfId="84"/>
    <cellStyle name="20% - Accent3 2 2 2 3" xfId="85"/>
    <cellStyle name="20% - Accent3 2 2 2 4" xfId="86"/>
    <cellStyle name="20% - Accent3 2 2 3" xfId="87"/>
    <cellStyle name="20% - Accent3 2 2 3 2" xfId="88"/>
    <cellStyle name="20% - Accent3 2 2 3 3" xfId="89"/>
    <cellStyle name="20% - Accent3 2 2 4" xfId="90"/>
    <cellStyle name="20% - Accent3 2 2 5" xfId="91"/>
    <cellStyle name="20% - Accent3 2 3" xfId="92"/>
    <cellStyle name="20% - Accent3 2 3 2" xfId="93"/>
    <cellStyle name="20% - Accent3 2 3 2 2" xfId="94"/>
    <cellStyle name="20% - Accent3 2 3 2 2 2" xfId="95"/>
    <cellStyle name="20% - Accent3 2 3 2 2 3" xfId="96"/>
    <cellStyle name="20% - Accent3 2 3 2 3" xfId="97"/>
    <cellStyle name="20% - Accent3 2 3 2 4" xfId="98"/>
    <cellStyle name="20% - Accent3 2 3 3" xfId="99"/>
    <cellStyle name="20% - Accent3 2 3 3 2" xfId="100"/>
    <cellStyle name="20% - Accent3 2 3 3 3" xfId="101"/>
    <cellStyle name="20% - Accent3 2 3 4" xfId="102"/>
    <cellStyle name="20% - Accent3 2 3 5" xfId="103"/>
    <cellStyle name="20% - Accent3 2 4" xfId="104"/>
    <cellStyle name="20% - Accent3 2 4 2" xfId="105"/>
    <cellStyle name="20% - Accent3 2 4 2 2" xfId="106"/>
    <cellStyle name="20% - Accent3 2 4 2 3" xfId="107"/>
    <cellStyle name="20% - Accent3 2 4 3" xfId="108"/>
    <cellStyle name="20% - Accent3 2 4 4" xfId="109"/>
    <cellStyle name="20% - Accent3 2 5" xfId="110"/>
    <cellStyle name="20% - Accent3 2 5 2" xfId="111"/>
    <cellStyle name="20% - Accent3 2 5 3" xfId="112"/>
    <cellStyle name="20% - Accent3 2 6" xfId="113"/>
    <cellStyle name="20% - Accent3 2 7" xfId="114"/>
    <cellStyle name="20% - Accent4 2" xfId="115"/>
    <cellStyle name="20% - Accent4 2 2" xfId="116"/>
    <cellStyle name="20% - Accent4 2 2 2" xfId="117"/>
    <cellStyle name="20% - Accent4 2 2 2 2" xfId="118"/>
    <cellStyle name="20% - Accent4 2 2 2 2 2" xfId="119"/>
    <cellStyle name="20% - Accent4 2 2 2 2 3" xfId="120"/>
    <cellStyle name="20% - Accent4 2 2 2 3" xfId="121"/>
    <cellStyle name="20% - Accent4 2 2 2 4" xfId="122"/>
    <cellStyle name="20% - Accent4 2 2 3" xfId="123"/>
    <cellStyle name="20% - Accent4 2 2 3 2" xfId="124"/>
    <cellStyle name="20% - Accent4 2 2 3 3" xfId="125"/>
    <cellStyle name="20% - Accent4 2 2 4" xfId="126"/>
    <cellStyle name="20% - Accent4 2 2 5" xfId="127"/>
    <cellStyle name="20% - Accent4 2 3" xfId="128"/>
    <cellStyle name="20% - Accent4 2 3 2" xfId="129"/>
    <cellStyle name="20% - Accent4 2 3 2 2" xfId="130"/>
    <cellStyle name="20% - Accent4 2 3 2 2 2" xfId="131"/>
    <cellStyle name="20% - Accent4 2 3 2 2 3" xfId="132"/>
    <cellStyle name="20% - Accent4 2 3 2 3" xfId="133"/>
    <cellStyle name="20% - Accent4 2 3 2 4" xfId="134"/>
    <cellStyle name="20% - Accent4 2 3 3" xfId="135"/>
    <cellStyle name="20% - Accent4 2 3 3 2" xfId="136"/>
    <cellStyle name="20% - Accent4 2 3 3 3" xfId="137"/>
    <cellStyle name="20% - Accent4 2 3 4" xfId="138"/>
    <cellStyle name="20% - Accent4 2 3 5" xfId="139"/>
    <cellStyle name="20% - Accent4 2 4" xfId="140"/>
    <cellStyle name="20% - Accent4 2 4 2" xfId="141"/>
    <cellStyle name="20% - Accent4 2 4 2 2" xfId="142"/>
    <cellStyle name="20% - Accent4 2 4 2 3" xfId="143"/>
    <cellStyle name="20% - Accent4 2 4 3" xfId="144"/>
    <cellStyle name="20% - Accent4 2 4 4" xfId="145"/>
    <cellStyle name="20% - Accent4 2 5" xfId="146"/>
    <cellStyle name="20% - Accent4 2 5 2" xfId="147"/>
    <cellStyle name="20% - Accent4 2 5 3" xfId="148"/>
    <cellStyle name="20% - Accent4 2 6" xfId="149"/>
    <cellStyle name="20% - Accent4 2 7" xfId="150"/>
    <cellStyle name="20% - Accent5 2" xfId="151"/>
    <cellStyle name="20% - Accent5 2 2" xfId="152"/>
    <cellStyle name="20% - Accent5 2 2 2" xfId="153"/>
    <cellStyle name="20% - Accent5 2 2 2 2" xfId="154"/>
    <cellStyle name="20% - Accent5 2 2 2 2 2" xfId="155"/>
    <cellStyle name="20% - Accent5 2 2 2 2 3" xfId="156"/>
    <cellStyle name="20% - Accent5 2 2 2 3" xfId="157"/>
    <cellStyle name="20% - Accent5 2 2 2 4" xfId="158"/>
    <cellStyle name="20% - Accent5 2 2 3" xfId="159"/>
    <cellStyle name="20% - Accent5 2 2 3 2" xfId="160"/>
    <cellStyle name="20% - Accent5 2 2 3 3" xfId="161"/>
    <cellStyle name="20% - Accent5 2 2 4" xfId="162"/>
    <cellStyle name="20% - Accent5 2 2 5" xfId="163"/>
    <cellStyle name="20% - Accent5 2 3" xfId="164"/>
    <cellStyle name="20% - Accent5 2 3 2" xfId="165"/>
    <cellStyle name="20% - Accent5 2 3 2 2" xfId="166"/>
    <cellStyle name="20% - Accent5 2 3 2 2 2" xfId="167"/>
    <cellStyle name="20% - Accent5 2 3 2 2 3" xfId="168"/>
    <cellStyle name="20% - Accent5 2 3 2 3" xfId="169"/>
    <cellStyle name="20% - Accent5 2 3 2 4" xfId="170"/>
    <cellStyle name="20% - Accent5 2 3 3" xfId="171"/>
    <cellStyle name="20% - Accent5 2 3 3 2" xfId="172"/>
    <cellStyle name="20% - Accent5 2 3 3 3" xfId="173"/>
    <cellStyle name="20% - Accent5 2 3 4" xfId="174"/>
    <cellStyle name="20% - Accent5 2 3 5" xfId="175"/>
    <cellStyle name="20% - Accent5 2 4" xfId="176"/>
    <cellStyle name="20% - Accent5 2 4 2" xfId="177"/>
    <cellStyle name="20% - Accent5 2 4 2 2" xfId="178"/>
    <cellStyle name="20% - Accent5 2 4 2 3" xfId="179"/>
    <cellStyle name="20% - Accent5 2 4 3" xfId="180"/>
    <cellStyle name="20% - Accent5 2 4 4" xfId="181"/>
    <cellStyle name="20% - Accent5 2 5" xfId="182"/>
    <cellStyle name="20% - Accent5 2 5 2" xfId="183"/>
    <cellStyle name="20% - Accent5 2 5 3" xfId="184"/>
    <cellStyle name="20% - Accent5 2 6" xfId="185"/>
    <cellStyle name="20% - Accent5 2 7" xfId="186"/>
    <cellStyle name="20% - Accent6 2" xfId="187"/>
    <cellStyle name="20% - Accent6 2 2" xfId="188"/>
    <cellStyle name="20% - Accent6 2 2 2" xfId="189"/>
    <cellStyle name="20% - Accent6 2 2 2 2" xfId="190"/>
    <cellStyle name="20% - Accent6 2 2 2 2 2" xfId="191"/>
    <cellStyle name="20% - Accent6 2 2 2 2 3" xfId="192"/>
    <cellStyle name="20% - Accent6 2 2 2 3" xfId="193"/>
    <cellStyle name="20% - Accent6 2 2 2 4" xfId="194"/>
    <cellStyle name="20% - Accent6 2 2 3" xfId="195"/>
    <cellStyle name="20% - Accent6 2 2 3 2" xfId="196"/>
    <cellStyle name="20% - Accent6 2 2 3 3" xfId="197"/>
    <cellStyle name="20% - Accent6 2 2 4" xfId="198"/>
    <cellStyle name="20% - Accent6 2 2 5" xfId="199"/>
    <cellStyle name="20% - Accent6 2 3" xfId="200"/>
    <cellStyle name="20% - Accent6 2 3 2" xfId="201"/>
    <cellStyle name="20% - Accent6 2 3 2 2" xfId="202"/>
    <cellStyle name="20% - Accent6 2 3 2 2 2" xfId="203"/>
    <cellStyle name="20% - Accent6 2 3 2 2 3" xfId="204"/>
    <cellStyle name="20% - Accent6 2 3 2 3" xfId="205"/>
    <cellStyle name="20% - Accent6 2 3 2 4" xfId="206"/>
    <cellStyle name="20% - Accent6 2 3 3" xfId="207"/>
    <cellStyle name="20% - Accent6 2 3 3 2" xfId="208"/>
    <cellStyle name="20% - Accent6 2 3 3 3" xfId="209"/>
    <cellStyle name="20% - Accent6 2 3 4" xfId="210"/>
    <cellStyle name="20% - Accent6 2 3 5" xfId="211"/>
    <cellStyle name="20% - Accent6 2 4" xfId="212"/>
    <cellStyle name="20% - Accent6 2 4 2" xfId="213"/>
    <cellStyle name="20% - Accent6 2 4 2 2" xfId="214"/>
    <cellStyle name="20% - Accent6 2 4 2 3" xfId="215"/>
    <cellStyle name="20% - Accent6 2 4 3" xfId="216"/>
    <cellStyle name="20% - Accent6 2 4 4" xfId="217"/>
    <cellStyle name="20% - Accent6 2 5" xfId="218"/>
    <cellStyle name="20% - Accent6 2 5 2" xfId="219"/>
    <cellStyle name="20% - Accent6 2 5 3" xfId="220"/>
    <cellStyle name="20% - Accent6 2 6" xfId="221"/>
    <cellStyle name="20% - Accent6 2 7" xfId="222"/>
    <cellStyle name="40% - Accent1 2" xfId="223"/>
    <cellStyle name="40% - Accent1 2 2" xfId="224"/>
    <cellStyle name="40% - Accent1 2 2 2" xfId="225"/>
    <cellStyle name="40% - Accent1 2 2 2 2" xfId="226"/>
    <cellStyle name="40% - Accent1 2 2 2 2 2" xfId="227"/>
    <cellStyle name="40% - Accent1 2 2 2 2 3" xfId="228"/>
    <cellStyle name="40% - Accent1 2 2 2 3" xfId="229"/>
    <cellStyle name="40% - Accent1 2 2 2 4" xfId="230"/>
    <cellStyle name="40% - Accent1 2 2 3" xfId="231"/>
    <cellStyle name="40% - Accent1 2 2 3 2" xfId="232"/>
    <cellStyle name="40% - Accent1 2 2 3 3" xfId="233"/>
    <cellStyle name="40% - Accent1 2 2 4" xfId="234"/>
    <cellStyle name="40% - Accent1 2 2 5" xfId="235"/>
    <cellStyle name="40% - Accent1 2 3" xfId="236"/>
    <cellStyle name="40% - Accent1 2 3 2" xfId="237"/>
    <cellStyle name="40% - Accent1 2 3 2 2" xfId="238"/>
    <cellStyle name="40% - Accent1 2 3 2 2 2" xfId="239"/>
    <cellStyle name="40% - Accent1 2 3 2 2 3" xfId="240"/>
    <cellStyle name="40% - Accent1 2 3 2 3" xfId="241"/>
    <cellStyle name="40% - Accent1 2 3 2 4" xfId="242"/>
    <cellStyle name="40% - Accent1 2 3 3" xfId="243"/>
    <cellStyle name="40% - Accent1 2 3 3 2" xfId="244"/>
    <cellStyle name="40% - Accent1 2 3 3 3" xfId="245"/>
    <cellStyle name="40% - Accent1 2 3 4" xfId="246"/>
    <cellStyle name="40% - Accent1 2 3 5" xfId="247"/>
    <cellStyle name="40% - Accent1 2 4" xfId="248"/>
    <cellStyle name="40% - Accent1 2 4 2" xfId="249"/>
    <cellStyle name="40% - Accent1 2 4 2 2" xfId="250"/>
    <cellStyle name="40% - Accent1 2 4 2 3" xfId="251"/>
    <cellStyle name="40% - Accent1 2 4 3" xfId="252"/>
    <cellStyle name="40% - Accent1 2 4 4" xfId="253"/>
    <cellStyle name="40% - Accent1 2 5" xfId="254"/>
    <cellStyle name="40% - Accent1 2 5 2" xfId="255"/>
    <cellStyle name="40% - Accent1 2 5 3" xfId="256"/>
    <cellStyle name="40% - Accent1 2 6" xfId="257"/>
    <cellStyle name="40% - Accent1 2 7" xfId="258"/>
    <cellStyle name="40% - Accent2 2" xfId="259"/>
    <cellStyle name="40% - Accent2 2 2" xfId="260"/>
    <cellStyle name="40% - Accent2 2 2 2" xfId="261"/>
    <cellStyle name="40% - Accent2 2 2 2 2" xfId="262"/>
    <cellStyle name="40% - Accent2 2 2 2 2 2" xfId="263"/>
    <cellStyle name="40% - Accent2 2 2 2 2 3" xfId="264"/>
    <cellStyle name="40% - Accent2 2 2 2 3" xfId="265"/>
    <cellStyle name="40% - Accent2 2 2 2 4" xfId="266"/>
    <cellStyle name="40% - Accent2 2 2 3" xfId="267"/>
    <cellStyle name="40% - Accent2 2 2 3 2" xfId="268"/>
    <cellStyle name="40% - Accent2 2 2 3 3" xfId="269"/>
    <cellStyle name="40% - Accent2 2 2 4" xfId="270"/>
    <cellStyle name="40% - Accent2 2 2 5" xfId="271"/>
    <cellStyle name="40% - Accent2 2 3" xfId="272"/>
    <cellStyle name="40% - Accent2 2 3 2" xfId="273"/>
    <cellStyle name="40% - Accent2 2 3 2 2" xfId="274"/>
    <cellStyle name="40% - Accent2 2 3 2 2 2" xfId="275"/>
    <cellStyle name="40% - Accent2 2 3 2 2 3" xfId="276"/>
    <cellStyle name="40% - Accent2 2 3 2 3" xfId="277"/>
    <cellStyle name="40% - Accent2 2 3 2 4" xfId="278"/>
    <cellStyle name="40% - Accent2 2 3 3" xfId="279"/>
    <cellStyle name="40% - Accent2 2 3 3 2" xfId="280"/>
    <cellStyle name="40% - Accent2 2 3 3 3" xfId="281"/>
    <cellStyle name="40% - Accent2 2 3 4" xfId="282"/>
    <cellStyle name="40% - Accent2 2 3 5" xfId="283"/>
    <cellStyle name="40% - Accent2 2 4" xfId="284"/>
    <cellStyle name="40% - Accent2 2 4 2" xfId="285"/>
    <cellStyle name="40% - Accent2 2 4 2 2" xfId="286"/>
    <cellStyle name="40% - Accent2 2 4 2 3" xfId="287"/>
    <cellStyle name="40% - Accent2 2 4 3" xfId="288"/>
    <cellStyle name="40% - Accent2 2 4 4" xfId="289"/>
    <cellStyle name="40% - Accent2 2 5" xfId="290"/>
    <cellStyle name="40% - Accent2 2 5 2" xfId="291"/>
    <cellStyle name="40% - Accent2 2 5 3" xfId="292"/>
    <cellStyle name="40% - Accent2 2 6" xfId="293"/>
    <cellStyle name="40% - Accent2 2 7" xfId="294"/>
    <cellStyle name="40% - Accent3 2" xfId="295"/>
    <cellStyle name="40% - Accent3 2 2" xfId="296"/>
    <cellStyle name="40% - Accent3 2 2 2" xfId="297"/>
    <cellStyle name="40% - Accent3 2 2 2 2" xfId="298"/>
    <cellStyle name="40% - Accent3 2 2 2 2 2" xfId="299"/>
    <cellStyle name="40% - Accent3 2 2 2 2 3" xfId="300"/>
    <cellStyle name="40% - Accent3 2 2 2 3" xfId="301"/>
    <cellStyle name="40% - Accent3 2 2 2 4" xfId="302"/>
    <cellStyle name="40% - Accent3 2 2 3" xfId="303"/>
    <cellStyle name="40% - Accent3 2 2 3 2" xfId="304"/>
    <cellStyle name="40% - Accent3 2 2 3 3" xfId="305"/>
    <cellStyle name="40% - Accent3 2 2 4" xfId="306"/>
    <cellStyle name="40% - Accent3 2 2 5" xfId="307"/>
    <cellStyle name="40% - Accent3 2 3" xfId="308"/>
    <cellStyle name="40% - Accent3 2 3 2" xfId="309"/>
    <cellStyle name="40% - Accent3 2 3 2 2" xfId="310"/>
    <cellStyle name="40% - Accent3 2 3 2 2 2" xfId="311"/>
    <cellStyle name="40% - Accent3 2 3 2 2 3" xfId="312"/>
    <cellStyle name="40% - Accent3 2 3 2 3" xfId="313"/>
    <cellStyle name="40% - Accent3 2 3 2 4" xfId="314"/>
    <cellStyle name="40% - Accent3 2 3 3" xfId="315"/>
    <cellStyle name="40% - Accent3 2 3 3 2" xfId="316"/>
    <cellStyle name="40% - Accent3 2 3 3 3" xfId="317"/>
    <cellStyle name="40% - Accent3 2 3 4" xfId="318"/>
    <cellStyle name="40% - Accent3 2 3 5" xfId="319"/>
    <cellStyle name="40% - Accent3 2 4" xfId="320"/>
    <cellStyle name="40% - Accent3 2 4 2" xfId="321"/>
    <cellStyle name="40% - Accent3 2 4 2 2" xfId="322"/>
    <cellStyle name="40% - Accent3 2 4 2 3" xfId="323"/>
    <cellStyle name="40% - Accent3 2 4 3" xfId="324"/>
    <cellStyle name="40% - Accent3 2 4 4" xfId="325"/>
    <cellStyle name="40% - Accent3 2 5" xfId="326"/>
    <cellStyle name="40% - Accent3 2 5 2" xfId="327"/>
    <cellStyle name="40% - Accent3 2 5 3" xfId="328"/>
    <cellStyle name="40% - Accent3 2 6" xfId="329"/>
    <cellStyle name="40% - Accent3 2 7" xfId="330"/>
    <cellStyle name="40% - Accent4 2" xfId="331"/>
    <cellStyle name="40% - Accent4 2 2" xfId="332"/>
    <cellStyle name="40% - Accent4 2 2 2" xfId="333"/>
    <cellStyle name="40% - Accent4 2 2 2 2" xfId="334"/>
    <cellStyle name="40% - Accent4 2 2 2 2 2" xfId="335"/>
    <cellStyle name="40% - Accent4 2 2 2 2 3" xfId="336"/>
    <cellStyle name="40% - Accent4 2 2 2 3" xfId="337"/>
    <cellStyle name="40% - Accent4 2 2 2 4" xfId="338"/>
    <cellStyle name="40% - Accent4 2 2 3" xfId="339"/>
    <cellStyle name="40% - Accent4 2 2 3 2" xfId="340"/>
    <cellStyle name="40% - Accent4 2 2 3 3" xfId="341"/>
    <cellStyle name="40% - Accent4 2 2 4" xfId="342"/>
    <cellStyle name="40% - Accent4 2 2 5" xfId="343"/>
    <cellStyle name="40% - Accent4 2 3" xfId="344"/>
    <cellStyle name="40% - Accent4 2 3 2" xfId="345"/>
    <cellStyle name="40% - Accent4 2 3 2 2" xfId="346"/>
    <cellStyle name="40% - Accent4 2 3 2 2 2" xfId="347"/>
    <cellStyle name="40% - Accent4 2 3 2 2 3" xfId="348"/>
    <cellStyle name="40% - Accent4 2 3 2 3" xfId="349"/>
    <cellStyle name="40% - Accent4 2 3 2 4" xfId="350"/>
    <cellStyle name="40% - Accent4 2 3 3" xfId="351"/>
    <cellStyle name="40% - Accent4 2 3 3 2" xfId="352"/>
    <cellStyle name="40% - Accent4 2 3 3 3" xfId="353"/>
    <cellStyle name="40% - Accent4 2 3 4" xfId="354"/>
    <cellStyle name="40% - Accent4 2 3 5" xfId="355"/>
    <cellStyle name="40% - Accent4 2 4" xfId="356"/>
    <cellStyle name="40% - Accent4 2 4 2" xfId="357"/>
    <cellStyle name="40% - Accent4 2 4 2 2" xfId="358"/>
    <cellStyle name="40% - Accent4 2 4 2 3" xfId="359"/>
    <cellStyle name="40% - Accent4 2 4 3" xfId="360"/>
    <cellStyle name="40% - Accent4 2 4 4" xfId="361"/>
    <cellStyle name="40% - Accent4 2 5" xfId="362"/>
    <cellStyle name="40% - Accent4 2 5 2" xfId="363"/>
    <cellStyle name="40% - Accent4 2 5 3" xfId="364"/>
    <cellStyle name="40% - Accent4 2 6" xfId="365"/>
    <cellStyle name="40% - Accent4 2 7" xfId="366"/>
    <cellStyle name="40% - Accent5 2" xfId="367"/>
    <cellStyle name="40% - Accent5 2 2" xfId="368"/>
    <cellStyle name="40% - Accent5 2 2 2" xfId="369"/>
    <cellStyle name="40% - Accent5 2 2 2 2" xfId="370"/>
    <cellStyle name="40% - Accent5 2 2 2 2 2" xfId="371"/>
    <cellStyle name="40% - Accent5 2 2 2 2 3" xfId="372"/>
    <cellStyle name="40% - Accent5 2 2 2 3" xfId="373"/>
    <cellStyle name="40% - Accent5 2 2 2 4" xfId="374"/>
    <cellStyle name="40% - Accent5 2 2 3" xfId="375"/>
    <cellStyle name="40% - Accent5 2 2 3 2" xfId="376"/>
    <cellStyle name="40% - Accent5 2 2 3 3" xfId="377"/>
    <cellStyle name="40% - Accent5 2 2 4" xfId="378"/>
    <cellStyle name="40% - Accent5 2 2 5" xfId="379"/>
    <cellStyle name="40% - Accent5 2 3" xfId="380"/>
    <cellStyle name="40% - Accent5 2 3 2" xfId="381"/>
    <cellStyle name="40% - Accent5 2 3 2 2" xfId="382"/>
    <cellStyle name="40% - Accent5 2 3 2 2 2" xfId="383"/>
    <cellStyle name="40% - Accent5 2 3 2 2 3" xfId="384"/>
    <cellStyle name="40% - Accent5 2 3 2 3" xfId="385"/>
    <cellStyle name="40% - Accent5 2 3 2 4" xfId="386"/>
    <cellStyle name="40% - Accent5 2 3 3" xfId="387"/>
    <cellStyle name="40% - Accent5 2 3 3 2" xfId="388"/>
    <cellStyle name="40% - Accent5 2 3 3 3" xfId="389"/>
    <cellStyle name="40% - Accent5 2 3 4" xfId="390"/>
    <cellStyle name="40% - Accent5 2 3 5" xfId="391"/>
    <cellStyle name="40% - Accent5 2 4" xfId="392"/>
    <cellStyle name="40% - Accent5 2 4 2" xfId="393"/>
    <cellStyle name="40% - Accent5 2 4 2 2" xfId="394"/>
    <cellStyle name="40% - Accent5 2 4 2 3" xfId="395"/>
    <cellStyle name="40% - Accent5 2 4 3" xfId="396"/>
    <cellStyle name="40% - Accent5 2 4 4" xfId="397"/>
    <cellStyle name="40% - Accent5 2 5" xfId="398"/>
    <cellStyle name="40% - Accent5 2 5 2" xfId="399"/>
    <cellStyle name="40% - Accent5 2 5 3" xfId="400"/>
    <cellStyle name="40% - Accent5 2 6" xfId="401"/>
    <cellStyle name="40% - Accent5 2 7" xfId="402"/>
    <cellStyle name="40% - Accent6 2" xfId="403"/>
    <cellStyle name="40% - Accent6 2 2" xfId="404"/>
    <cellStyle name="40% - Accent6 2 2 2" xfId="405"/>
    <cellStyle name="40% - Accent6 2 2 2 2" xfId="406"/>
    <cellStyle name="40% - Accent6 2 2 2 2 2" xfId="407"/>
    <cellStyle name="40% - Accent6 2 2 2 2 3" xfId="408"/>
    <cellStyle name="40% - Accent6 2 2 2 3" xfId="409"/>
    <cellStyle name="40% - Accent6 2 2 2 4" xfId="410"/>
    <cellStyle name="40% - Accent6 2 2 3" xfId="411"/>
    <cellStyle name="40% - Accent6 2 2 3 2" xfId="412"/>
    <cellStyle name="40% - Accent6 2 2 3 3" xfId="413"/>
    <cellStyle name="40% - Accent6 2 2 4" xfId="414"/>
    <cellStyle name="40% - Accent6 2 2 5" xfId="415"/>
    <cellStyle name="40% - Accent6 2 3" xfId="416"/>
    <cellStyle name="40% - Accent6 2 3 2" xfId="417"/>
    <cellStyle name="40% - Accent6 2 3 2 2" xfId="418"/>
    <cellStyle name="40% - Accent6 2 3 2 2 2" xfId="419"/>
    <cellStyle name="40% - Accent6 2 3 2 2 3" xfId="420"/>
    <cellStyle name="40% - Accent6 2 3 2 3" xfId="421"/>
    <cellStyle name="40% - Accent6 2 3 2 4" xfId="422"/>
    <cellStyle name="40% - Accent6 2 3 3" xfId="423"/>
    <cellStyle name="40% - Accent6 2 3 3 2" xfId="424"/>
    <cellStyle name="40% - Accent6 2 3 3 3" xfId="425"/>
    <cellStyle name="40% - Accent6 2 3 4" xfId="426"/>
    <cellStyle name="40% - Accent6 2 3 5" xfId="427"/>
    <cellStyle name="40% - Accent6 2 4" xfId="428"/>
    <cellStyle name="40% - Accent6 2 4 2" xfId="429"/>
    <cellStyle name="40% - Accent6 2 4 2 2" xfId="430"/>
    <cellStyle name="40% - Accent6 2 4 2 3" xfId="431"/>
    <cellStyle name="40% - Accent6 2 4 3" xfId="432"/>
    <cellStyle name="40% - Accent6 2 4 4" xfId="433"/>
    <cellStyle name="40% - Accent6 2 5" xfId="434"/>
    <cellStyle name="40% - Accent6 2 5 2" xfId="435"/>
    <cellStyle name="40% - Accent6 2 5 3" xfId="436"/>
    <cellStyle name="40% - Accent6 2 6" xfId="437"/>
    <cellStyle name="40% - Accent6 2 7" xfId="438"/>
    <cellStyle name="Comma" xfId="1" builtinId="3"/>
    <cellStyle name="Comma [0] 2" xfId="439"/>
    <cellStyle name="Comma 10" xfId="440"/>
    <cellStyle name="Comma 10 2" xfId="441"/>
    <cellStyle name="Comma 11" xfId="442"/>
    <cellStyle name="Comma 12" xfId="443"/>
    <cellStyle name="Comma 13" xfId="444"/>
    <cellStyle name="Comma 14" xfId="445"/>
    <cellStyle name="Comma 15" xfId="446"/>
    <cellStyle name="Comma 16" xfId="447"/>
    <cellStyle name="Comma 17" xfId="448"/>
    <cellStyle name="Comma 18" xfId="449"/>
    <cellStyle name="Comma 19" xfId="450"/>
    <cellStyle name="Comma 2" xfId="451"/>
    <cellStyle name="Comma 2 2" xfId="452"/>
    <cellStyle name="Comma 2 3" xfId="453"/>
    <cellStyle name="Comma 2 3 2" xfId="454"/>
    <cellStyle name="Comma 2 3 2 2" xfId="455"/>
    <cellStyle name="Comma 2 4" xfId="456"/>
    <cellStyle name="Comma 20" xfId="457"/>
    <cellStyle name="Comma 21" xfId="458"/>
    <cellStyle name="Comma 22" xfId="459"/>
    <cellStyle name="Comma 23" xfId="460"/>
    <cellStyle name="Comma 3" xfId="461"/>
    <cellStyle name="Comma 4" xfId="462"/>
    <cellStyle name="Comma 4 2" xfId="463"/>
    <cellStyle name="Comma 4 2 2" xfId="464"/>
    <cellStyle name="Comma 4 2 2 2" xfId="465"/>
    <cellStyle name="Comma 4 2 2 2 2" xfId="466"/>
    <cellStyle name="Comma 4 2 2 2 3" xfId="467"/>
    <cellStyle name="Comma 4 2 2 3" xfId="468"/>
    <cellStyle name="Comma 4 2 2 4" xfId="469"/>
    <cellStyle name="Comma 4 2 3" xfId="470"/>
    <cellStyle name="Comma 4 2 3 2" xfId="471"/>
    <cellStyle name="Comma 4 2 3 3" xfId="472"/>
    <cellStyle name="Comma 4 2 4" xfId="473"/>
    <cellStyle name="Comma 4 2 5" xfId="474"/>
    <cellStyle name="Comma 4 3" xfId="475"/>
    <cellStyle name="Comma 4 3 2" xfId="476"/>
    <cellStyle name="Comma 4 3 2 2" xfId="477"/>
    <cellStyle name="Comma 4 3 2 3" xfId="478"/>
    <cellStyle name="Comma 4 3 3" xfId="479"/>
    <cellStyle name="Comma 4 3 4" xfId="480"/>
    <cellStyle name="Comma 4 4" xfId="481"/>
    <cellStyle name="Comma 4 4 2" xfId="482"/>
    <cellStyle name="Comma 4 4 3" xfId="483"/>
    <cellStyle name="Comma 4 5" xfId="484"/>
    <cellStyle name="Comma 4 6" xfId="485"/>
    <cellStyle name="Comma 5" xfId="486"/>
    <cellStyle name="Comma 5 2" xfId="487"/>
    <cellStyle name="Comma 5 3" xfId="488"/>
    <cellStyle name="Comma 6" xfId="489"/>
    <cellStyle name="Comma 7" xfId="490"/>
    <cellStyle name="Comma 8" xfId="491"/>
    <cellStyle name="Comma 8 2" xfId="492"/>
    <cellStyle name="Comma 8 2 2" xfId="493"/>
    <cellStyle name="Comma 8 2 2 2" xfId="494"/>
    <cellStyle name="Comma 8 2 2 2 2" xfId="495"/>
    <cellStyle name="Comma 8 2 2 2 3" xfId="496"/>
    <cellStyle name="Comma 8 2 2 3" xfId="497"/>
    <cellStyle name="Comma 8 2 2 4" xfId="498"/>
    <cellStyle name="Comma 8 2 3" xfId="499"/>
    <cellStyle name="Comma 8 2 3 2" xfId="500"/>
    <cellStyle name="Comma 8 2 3 3" xfId="501"/>
    <cellStyle name="Comma 8 2 4" xfId="502"/>
    <cellStyle name="Comma 8 2 5" xfId="503"/>
    <cellStyle name="Comma 8 3" xfId="504"/>
    <cellStyle name="Comma 8 3 2" xfId="505"/>
    <cellStyle name="Comma 8 3 2 2" xfId="506"/>
    <cellStyle name="Comma 8 3 2 2 2" xfId="507"/>
    <cellStyle name="Comma 8 3 2 2 3" xfId="508"/>
    <cellStyle name="Comma 8 3 2 3" xfId="509"/>
    <cellStyle name="Comma 8 3 2 4" xfId="510"/>
    <cellStyle name="Comma 8 3 3" xfId="511"/>
    <cellStyle name="Comma 8 3 3 2" xfId="512"/>
    <cellStyle name="Comma 8 3 3 3" xfId="513"/>
    <cellStyle name="Comma 8 3 4" xfId="514"/>
    <cellStyle name="Comma 8 3 5" xfId="515"/>
    <cellStyle name="Comma 8 4" xfId="516"/>
    <cellStyle name="Comma 8 4 2" xfId="517"/>
    <cellStyle name="Comma 8 4 2 2" xfId="518"/>
    <cellStyle name="Comma 8 4 2 3" xfId="519"/>
    <cellStyle name="Comma 8 4 3" xfId="520"/>
    <cellStyle name="Comma 8 4 4" xfId="521"/>
    <cellStyle name="Comma 8 5" xfId="522"/>
    <cellStyle name="Comma 8 5 2" xfId="523"/>
    <cellStyle name="Comma 8 5 3" xfId="524"/>
    <cellStyle name="Comma 8 6" xfId="525"/>
    <cellStyle name="Comma 8 7" xfId="526"/>
    <cellStyle name="Comma 9" xfId="527"/>
    <cellStyle name="Comma 9 2" xfId="528"/>
    <cellStyle name="Comma 9 2 2" xfId="529"/>
    <cellStyle name="Comma 9 2 2 2" xfId="530"/>
    <cellStyle name="Comma 9 2 2 2 2" xfId="531"/>
    <cellStyle name="Comma 9 2 2 2 3" xfId="532"/>
    <cellStyle name="Comma 9 2 2 3" xfId="533"/>
    <cellStyle name="Comma 9 2 2 4" xfId="534"/>
    <cellStyle name="Comma 9 2 3" xfId="535"/>
    <cellStyle name="Comma 9 2 3 2" xfId="536"/>
    <cellStyle name="Comma 9 2 3 3" xfId="537"/>
    <cellStyle name="Comma 9 2 4" xfId="538"/>
    <cellStyle name="Comma 9 2 5" xfId="539"/>
    <cellStyle name="Comma 9 3" xfId="540"/>
    <cellStyle name="Comma 9 3 2" xfId="541"/>
    <cellStyle name="Comma 9 3 2 2" xfId="542"/>
    <cellStyle name="Comma 9 3 2 2 2" xfId="543"/>
    <cellStyle name="Comma 9 3 2 2 3" xfId="544"/>
    <cellStyle name="Comma 9 3 2 3" xfId="545"/>
    <cellStyle name="Comma 9 3 2 4" xfId="546"/>
    <cellStyle name="Comma 9 3 3" xfId="547"/>
    <cellStyle name="Comma 9 3 3 2" xfId="548"/>
    <cellStyle name="Comma 9 3 3 3" xfId="549"/>
    <cellStyle name="Comma 9 3 4" xfId="550"/>
    <cellStyle name="Comma 9 3 5" xfId="551"/>
    <cellStyle name="Comma 9 4" xfId="552"/>
    <cellStyle name="Comma 9 4 2" xfId="553"/>
    <cellStyle name="Comma 9 4 2 2" xfId="554"/>
    <cellStyle name="Comma 9 4 2 3" xfId="555"/>
    <cellStyle name="Comma 9 4 3" xfId="556"/>
    <cellStyle name="Comma 9 4 4" xfId="557"/>
    <cellStyle name="Comma 9 5" xfId="558"/>
    <cellStyle name="Comma 9 5 2" xfId="559"/>
    <cellStyle name="Comma 9 5 3" xfId="560"/>
    <cellStyle name="Comma 9 6" xfId="561"/>
    <cellStyle name="Comma 9 7" xfId="562"/>
    <cellStyle name="Currency" xfId="2" builtinId="4"/>
    <cellStyle name="Currency 2" xfId="563"/>
    <cellStyle name="Currency 3" xfId="564"/>
    <cellStyle name="Currency 4" xfId="565"/>
    <cellStyle name="Currency 5" xfId="566"/>
    <cellStyle name="Currency 6" xfId="567"/>
    <cellStyle name="Currency 7" xfId="568"/>
    <cellStyle name="Currency 8" xfId="569"/>
    <cellStyle name="Hyperlink 2" xfId="570"/>
    <cellStyle name="Hyperlink 3" xfId="571"/>
    <cellStyle name="Normal" xfId="0" builtinId="0"/>
    <cellStyle name="Normal - Style1" xfId="572"/>
    <cellStyle name="Normal 10" xfId="573"/>
    <cellStyle name="Normal 10 2" xfId="574"/>
    <cellStyle name="Normal 11" xfId="575"/>
    <cellStyle name="Normal 12" xfId="576"/>
    <cellStyle name="Normal 13" xfId="577"/>
    <cellStyle name="Normal 13 2" xfId="578"/>
    <cellStyle name="Normal 13 2 2" xfId="579"/>
    <cellStyle name="Normal 13 2 2 2" xfId="580"/>
    <cellStyle name="Normal 13 2 2 2 2" xfId="581"/>
    <cellStyle name="Normal 13 2 2 2 3" xfId="582"/>
    <cellStyle name="Normal 13 2 2 3" xfId="583"/>
    <cellStyle name="Normal 13 2 2 4" xfId="584"/>
    <cellStyle name="Normal 13 2 3" xfId="585"/>
    <cellStyle name="Normal 13 2 3 2" xfId="586"/>
    <cellStyle name="Normal 13 2 3 3" xfId="587"/>
    <cellStyle name="Normal 13 2 4" xfId="588"/>
    <cellStyle name="Normal 13 2 5" xfId="589"/>
    <cellStyle name="Normal 13 2 6" xfId="590"/>
    <cellStyle name="Normal 13 3" xfId="591"/>
    <cellStyle name="Normal 13 3 2" xfId="592"/>
    <cellStyle name="Normal 13 3 2 2" xfId="593"/>
    <cellStyle name="Normal 13 3 2 3" xfId="594"/>
    <cellStyle name="Normal 13 3 3" xfId="595"/>
    <cellStyle name="Normal 13 3 4" xfId="596"/>
    <cellStyle name="Normal 13 4" xfId="597"/>
    <cellStyle name="Normal 13 4 2" xfId="598"/>
    <cellStyle name="Normal 13 4 3" xfId="599"/>
    <cellStyle name="Normal 13 5" xfId="600"/>
    <cellStyle name="Normal 13 6" xfId="601"/>
    <cellStyle name="Normal 13 7" xfId="602"/>
    <cellStyle name="Normal 14" xfId="603"/>
    <cellStyle name="Normal 14 2" xfId="604"/>
    <cellStyle name="Normal 15" xfId="605"/>
    <cellStyle name="Normal 15 2" xfId="606"/>
    <cellStyle name="Normal 16" xfId="607"/>
    <cellStyle name="Normal 17" xfId="608"/>
    <cellStyle name="Normal 18" xfId="609"/>
    <cellStyle name="Normal 19" xfId="610"/>
    <cellStyle name="Normal 2" xfId="611"/>
    <cellStyle name="Normal 2 2" xfId="612"/>
    <cellStyle name="Normal 2 2 2" xfId="613"/>
    <cellStyle name="Normal 2 2 3" xfId="614"/>
    <cellStyle name="Normal 2 2 3 2" xfId="615"/>
    <cellStyle name="Normal 2 2 3 2 2" xfId="616"/>
    <cellStyle name="Normal 2 2 3 2 2 2" xfId="617"/>
    <cellStyle name="Normal 2 2 3 2 2 2 2" xfId="618"/>
    <cellStyle name="Normal 2 2 3 2 2 2 3" xfId="619"/>
    <cellStyle name="Normal 2 2 3 2 2 3" xfId="620"/>
    <cellStyle name="Normal 2 2 3 2 2 4" xfId="621"/>
    <cellStyle name="Normal 2 2 3 2 2 5" xfId="622"/>
    <cellStyle name="Normal 2 2 3 2 3" xfId="623"/>
    <cellStyle name="Normal 2 2 3 2 3 2" xfId="624"/>
    <cellStyle name="Normal 2 2 3 2 3 3" xfId="625"/>
    <cellStyle name="Normal 2 2 3 2 4" xfId="626"/>
    <cellStyle name="Normal 2 2 3 2 5" xfId="627"/>
    <cellStyle name="Normal 2 2 3 3" xfId="628"/>
    <cellStyle name="Normal 2 2 3 3 2" xfId="629"/>
    <cellStyle name="Normal 2 2 3 3 2 2" xfId="630"/>
    <cellStyle name="Normal 2 2 3 3 2 2 2" xfId="631"/>
    <cellStyle name="Normal 2 2 3 3 2 2 3" xfId="632"/>
    <cellStyle name="Normal 2 2 3 3 2 3" xfId="633"/>
    <cellStyle name="Normal 2 2 3 3 2 4" xfId="634"/>
    <cellStyle name="Normal 2 2 3 3 3" xfId="635"/>
    <cellStyle name="Normal 2 2 3 3 3 2" xfId="636"/>
    <cellStyle name="Normal 2 2 3 3 3 3" xfId="637"/>
    <cellStyle name="Normal 2 2 3 3 4" xfId="638"/>
    <cellStyle name="Normal 2 2 3 3 5" xfId="639"/>
    <cellStyle name="Normal 2 2 3 4" xfId="640"/>
    <cellStyle name="Normal 2 2 3 4 2" xfId="641"/>
    <cellStyle name="Normal 2 2 3 4 2 2" xfId="642"/>
    <cellStyle name="Normal 2 2 3 4 2 3" xfId="643"/>
    <cellStyle name="Normal 2 2 3 4 3" xfId="644"/>
    <cellStyle name="Normal 2 2 3 4 4" xfId="645"/>
    <cellStyle name="Normal 2 2 3 5" xfId="646"/>
    <cellStyle name="Normal 2 2 3 5 2" xfId="647"/>
    <cellStyle name="Normal 2 2 3 5 3" xfId="648"/>
    <cellStyle name="Normal 2 2 3 6" xfId="649"/>
    <cellStyle name="Normal 2 2 3 7" xfId="650"/>
    <cellStyle name="Normal 2 2 4" xfId="651"/>
    <cellStyle name="Normal 2 2 4 2" xfId="652"/>
    <cellStyle name="Normal 2 2 4 2 2" xfId="653"/>
    <cellStyle name="Normal 2 2 4 2 2 2" xfId="654"/>
    <cellStyle name="Normal 2 2 4 2 2 3" xfId="655"/>
    <cellStyle name="Normal 2 2 4 2 3" xfId="656"/>
    <cellStyle name="Normal 2 2 4 2 4" xfId="657"/>
    <cellStyle name="Normal 2 2 4 3" xfId="658"/>
    <cellStyle name="Normal 2 2 4 3 2" xfId="659"/>
    <cellStyle name="Normal 2 2 4 3 3" xfId="660"/>
    <cellStyle name="Normal 2 2 4 4" xfId="661"/>
    <cellStyle name="Normal 2 2 4 5" xfId="662"/>
    <cellStyle name="Normal 2 2 5" xfId="663"/>
    <cellStyle name="Normal 2 2 5 2" xfId="664"/>
    <cellStyle name="Normal 2 2 5 2 2" xfId="665"/>
    <cellStyle name="Normal 2 2 5 2 2 2" xfId="666"/>
    <cellStyle name="Normal 2 2 5 2 2 3" xfId="667"/>
    <cellStyle name="Normal 2 2 5 2 3" xfId="668"/>
    <cellStyle name="Normal 2 2 5 2 4" xfId="669"/>
    <cellStyle name="Normal 2 2 5 3" xfId="670"/>
    <cellStyle name="Normal 2 2 5 3 2" xfId="671"/>
    <cellStyle name="Normal 2 2 5 3 3" xfId="672"/>
    <cellStyle name="Normal 2 2 5 4" xfId="673"/>
    <cellStyle name="Normal 2 2 5 5" xfId="674"/>
    <cellStyle name="Normal 2 2 6" xfId="675"/>
    <cellStyle name="Normal 2 2 6 2" xfId="676"/>
    <cellStyle name="Normal 2 2 6 2 2" xfId="677"/>
    <cellStyle name="Normal 2 2 6 2 3" xfId="678"/>
    <cellStyle name="Normal 2 2 6 3" xfId="679"/>
    <cellStyle name="Normal 2 2 6 4" xfId="680"/>
    <cellStyle name="Normal 2 2 7" xfId="681"/>
    <cellStyle name="Normal 2 2 7 2" xfId="682"/>
    <cellStyle name="Normal 2 2 7 3" xfId="683"/>
    <cellStyle name="Normal 2 2 8" xfId="684"/>
    <cellStyle name="Normal 2 2 9" xfId="685"/>
    <cellStyle name="Normal 2 3" xfId="686"/>
    <cellStyle name="Normal 2 3 2" xfId="687"/>
    <cellStyle name="Normal 2 3 2 2" xfId="688"/>
    <cellStyle name="Normal 2 3 2 2 2" xfId="689"/>
    <cellStyle name="Normal 2 3 2 2 2 2" xfId="690"/>
    <cellStyle name="Normal 2 3 2 2 2 3" xfId="691"/>
    <cellStyle name="Normal 2 3 2 2 3" xfId="692"/>
    <cellStyle name="Normal 2 3 2 2 4" xfId="693"/>
    <cellStyle name="Normal 2 3 2 3" xfId="694"/>
    <cellStyle name="Normal 2 3 2 3 2" xfId="695"/>
    <cellStyle name="Normal 2 3 2 3 3" xfId="696"/>
    <cellStyle name="Normal 2 3 2 4" xfId="697"/>
    <cellStyle name="Normal 2 3 2 5" xfId="698"/>
    <cellStyle name="Normal 2 3 3" xfId="699"/>
    <cellStyle name="Normal 2 3 3 2" xfId="700"/>
    <cellStyle name="Normal 2 3 3 2 2" xfId="701"/>
    <cellStyle name="Normal 2 3 3 2 2 2" xfId="702"/>
    <cellStyle name="Normal 2 3 3 2 2 3" xfId="703"/>
    <cellStyle name="Normal 2 3 3 2 3" xfId="704"/>
    <cellStyle name="Normal 2 3 3 2 4" xfId="705"/>
    <cellStyle name="Normal 2 3 3 3" xfId="706"/>
    <cellStyle name="Normal 2 3 3 3 2" xfId="707"/>
    <cellStyle name="Normal 2 3 3 3 3" xfId="708"/>
    <cellStyle name="Normal 2 3 3 4" xfId="709"/>
    <cellStyle name="Normal 2 3 3 5" xfId="710"/>
    <cellStyle name="Normal 2 3 4" xfId="711"/>
    <cellStyle name="Normal 2 3 4 2" xfId="712"/>
    <cellStyle name="Normal 2 3 4 2 2" xfId="713"/>
    <cellStyle name="Normal 2 3 4 2 3" xfId="714"/>
    <cellStyle name="Normal 2 3 4 3" xfId="715"/>
    <cellStyle name="Normal 2 3 4 4" xfId="716"/>
    <cellStyle name="Normal 2 3 5" xfId="717"/>
    <cellStyle name="Normal 2 3 5 2" xfId="718"/>
    <cellStyle name="Normal 2 3 5 3" xfId="719"/>
    <cellStyle name="Normal 2 3 6" xfId="720"/>
    <cellStyle name="Normal 2 3 7" xfId="721"/>
    <cellStyle name="Normal 2 4" xfId="722"/>
    <cellStyle name="Normal 2 4 2" xfId="723"/>
    <cellStyle name="Normal 2 4 2 2" xfId="724"/>
    <cellStyle name="Normal 2 4 2 2 2" xfId="725"/>
    <cellStyle name="Normal 2 4 2 2 2 2" xfId="726"/>
    <cellStyle name="Normal 2 4 2 2 2 3" xfId="727"/>
    <cellStyle name="Normal 2 4 2 2 3" xfId="728"/>
    <cellStyle name="Normal 2 4 2 2 4" xfId="729"/>
    <cellStyle name="Normal 2 4 2 3" xfId="730"/>
    <cellStyle name="Normal 2 4 2 3 2" xfId="731"/>
    <cellStyle name="Normal 2 4 2 3 3" xfId="732"/>
    <cellStyle name="Normal 2 4 2 4" xfId="733"/>
    <cellStyle name="Normal 2 4 2 5" xfId="734"/>
    <cellStyle name="Normal 2 4 3" xfId="735"/>
    <cellStyle name="Normal 2 5" xfId="736"/>
    <cellStyle name="Normal 20" xfId="737"/>
    <cellStyle name="Normal 21" xfId="738"/>
    <cellStyle name="Normal 21 2" xfId="739"/>
    <cellStyle name="Normal 22" xfId="740"/>
    <cellStyle name="Normal 22 2" xfId="741"/>
    <cellStyle name="Normal 22 2 2" xfId="742"/>
    <cellStyle name="Normal 22 2 2 2" xfId="743"/>
    <cellStyle name="Normal 22 2 2 3" xfId="744"/>
    <cellStyle name="Normal 22 2 3" xfId="745"/>
    <cellStyle name="Normal 22 2 4" xfId="746"/>
    <cellStyle name="Normal 22 3" xfId="747"/>
    <cellStyle name="Normal 22 3 2" xfId="748"/>
    <cellStyle name="Normal 22 3 3" xfId="749"/>
    <cellStyle name="Normal 22 4" xfId="750"/>
    <cellStyle name="Normal 22 5" xfId="751"/>
    <cellStyle name="Normal 23" xfId="752"/>
    <cellStyle name="Normal 24" xfId="753"/>
    <cellStyle name="Normal 25" xfId="754"/>
    <cellStyle name="Normal 26" xfId="755"/>
    <cellStyle name="Normal 26 2" xfId="756"/>
    <cellStyle name="Normal 26 2 2" xfId="757"/>
    <cellStyle name="Normal 26 2 3" xfId="758"/>
    <cellStyle name="Normal 26 3" xfId="759"/>
    <cellStyle name="Normal 26 4" xfId="760"/>
    <cellStyle name="Normal 27" xfId="761"/>
    <cellStyle name="Normal 27 2" xfId="762"/>
    <cellStyle name="Normal 27 2 2" xfId="763"/>
    <cellStyle name="Normal 27 2 3" xfId="764"/>
    <cellStyle name="Normal 27 3" xfId="765"/>
    <cellStyle name="Normal 27 4" xfId="766"/>
    <cellStyle name="Normal 28" xfId="767"/>
    <cellStyle name="Normal 29" xfId="768"/>
    <cellStyle name="Normal 29 2" xfId="769"/>
    <cellStyle name="Normal 29 3" xfId="770"/>
    <cellStyle name="Normal 3" xfId="771"/>
    <cellStyle name="Normal 3 2" xfId="772"/>
    <cellStyle name="Normal 3 2 2" xfId="773"/>
    <cellStyle name="Normal 3 2 2 2" xfId="774"/>
    <cellStyle name="Normal 3 3" xfId="775"/>
    <cellStyle name="Normal 3 3 2" xfId="776"/>
    <cellStyle name="Normal 3 3 2 2" xfId="777"/>
    <cellStyle name="Normal 3 3 2 2 2" xfId="778"/>
    <cellStyle name="Normal 3 3 2 2 2 2" xfId="779"/>
    <cellStyle name="Normal 3 3 2 2 2 3" xfId="780"/>
    <cellStyle name="Normal 3 3 2 2 3" xfId="781"/>
    <cellStyle name="Normal 3 3 2 2 4" xfId="782"/>
    <cellStyle name="Normal 3 3 2 3" xfId="783"/>
    <cellStyle name="Normal 3 3 2 3 2" xfId="784"/>
    <cellStyle name="Normal 3 3 2 3 3" xfId="785"/>
    <cellStyle name="Normal 3 3 2 4" xfId="786"/>
    <cellStyle name="Normal 3 3 2 5" xfId="787"/>
    <cellStyle name="Normal 3 3 3" xfId="788"/>
    <cellStyle name="Normal 3 3 3 2" xfId="789"/>
    <cellStyle name="Normal 3 3 3 2 2" xfId="790"/>
    <cellStyle name="Normal 3 3 3 2 2 2" xfId="791"/>
    <cellStyle name="Normal 3 3 3 2 2 3" xfId="792"/>
    <cellStyle name="Normal 3 3 3 2 3" xfId="793"/>
    <cellStyle name="Normal 3 3 3 2 4" xfId="794"/>
    <cellStyle name="Normal 3 3 3 3" xfId="795"/>
    <cellStyle name="Normal 3 3 3 3 2" xfId="796"/>
    <cellStyle name="Normal 3 3 3 3 3" xfId="797"/>
    <cellStyle name="Normal 3 3 3 4" xfId="798"/>
    <cellStyle name="Normal 3 3 3 5" xfId="799"/>
    <cellStyle name="Normal 3 3 4" xfId="800"/>
    <cellStyle name="Normal 3 3 4 2" xfId="801"/>
    <cellStyle name="Normal 3 3 4 2 2" xfId="802"/>
    <cellStyle name="Normal 3 3 4 2 3" xfId="803"/>
    <cellStyle name="Normal 3 3 4 3" xfId="804"/>
    <cellStyle name="Normal 3 3 4 4" xfId="805"/>
    <cellStyle name="Normal 3 3 5" xfId="806"/>
    <cellStyle name="Normal 3 3 5 2" xfId="807"/>
    <cellStyle name="Normal 3 3 5 3" xfId="808"/>
    <cellStyle name="Normal 3 3 6" xfId="809"/>
    <cellStyle name="Normal 3 3 7" xfId="810"/>
    <cellStyle name="Normal 3 4" xfId="811"/>
    <cellStyle name="Normal 3 4 2" xfId="812"/>
    <cellStyle name="Normal 3 4 2 2" xfId="813"/>
    <cellStyle name="Normal 3 4 2 2 2" xfId="814"/>
    <cellStyle name="Normal 3 4 2 2 3" xfId="815"/>
    <cellStyle name="Normal 3 4 2 3" xfId="816"/>
    <cellStyle name="Normal 3 4 2 4" xfId="817"/>
    <cellStyle name="Normal 3 4 3" xfId="818"/>
    <cellStyle name="Normal 3 4 3 2" xfId="819"/>
    <cellStyle name="Normal 3 4 3 3" xfId="820"/>
    <cellStyle name="Normal 3 4 4" xfId="821"/>
    <cellStyle name="Normal 3 4 5" xfId="822"/>
    <cellStyle name="Normal 3 5" xfId="823"/>
    <cellStyle name="Normal 3 5 2" xfId="824"/>
    <cellStyle name="Normal 3 5 2 2" xfId="825"/>
    <cellStyle name="Normal 3 5 2 3" xfId="826"/>
    <cellStyle name="Normal 3 5 3" xfId="827"/>
    <cellStyle name="Normal 3 5 4" xfId="828"/>
    <cellStyle name="Normal 3 6" xfId="829"/>
    <cellStyle name="Normal 3 6 2" xfId="830"/>
    <cellStyle name="Normal 3 6 3" xfId="831"/>
    <cellStyle name="Normal 3 7" xfId="832"/>
    <cellStyle name="Normal 3 8" xfId="833"/>
    <cellStyle name="Normal 30" xfId="834"/>
    <cellStyle name="Normal 30 2" xfId="835"/>
    <cellStyle name="Normal 30 3" xfId="836"/>
    <cellStyle name="Normal 31" xfId="837"/>
    <cellStyle name="Normal 31 2" xfId="838"/>
    <cellStyle name="Normal 31 3" xfId="839"/>
    <cellStyle name="Normal 32" xfId="840"/>
    <cellStyle name="Normal 32 2" xfId="841"/>
    <cellStyle name="Normal 32 3" xfId="842"/>
    <cellStyle name="Normal 33" xfId="843"/>
    <cellStyle name="Normal 33 2" xfId="844"/>
    <cellStyle name="Normal 33 3" xfId="845"/>
    <cellStyle name="Normal 34" xfId="846"/>
    <cellStyle name="Normal 34 2" xfId="847"/>
    <cellStyle name="Normal 34 3" xfId="848"/>
    <cellStyle name="Normal 35" xfId="849"/>
    <cellStyle name="Normal 35 2" xfId="850"/>
    <cellStyle name="Normal 35 3" xfId="851"/>
    <cellStyle name="Normal 36" xfId="852"/>
    <cellStyle name="Normal 36 2" xfId="853"/>
    <cellStyle name="Normal 36 3" xfId="854"/>
    <cellStyle name="Normal 37" xfId="855"/>
    <cellStyle name="Normal 37 2" xfId="856"/>
    <cellStyle name="Normal 37 3" xfId="857"/>
    <cellStyle name="Normal 38" xfId="858"/>
    <cellStyle name="Normal 38 2" xfId="859"/>
    <cellStyle name="Normal 38 3" xfId="860"/>
    <cellStyle name="Normal 39" xfId="861"/>
    <cellStyle name="Normal 39 2" xfId="862"/>
    <cellStyle name="Normal 39 3" xfId="863"/>
    <cellStyle name="Normal 4" xfId="864"/>
    <cellStyle name="Normal 4 2" xfId="865"/>
    <cellStyle name="Normal 4 3" xfId="866"/>
    <cellStyle name="Normal 40" xfId="867"/>
    <cellStyle name="Normal 40 2" xfId="868"/>
    <cellStyle name="Normal 40 3" xfId="869"/>
    <cellStyle name="Normal 41" xfId="870"/>
    <cellStyle name="Normal 41 2" xfId="871"/>
    <cellStyle name="Normal 41 3" xfId="872"/>
    <cellStyle name="Normal 42" xfId="873"/>
    <cellStyle name="Normal 42 2" xfId="874"/>
    <cellStyle name="Normal 42 3" xfId="875"/>
    <cellStyle name="Normal 43" xfId="876"/>
    <cellStyle name="Normal 43 2" xfId="877"/>
    <cellStyle name="Normal 43 3" xfId="878"/>
    <cellStyle name="Normal 44" xfId="879"/>
    <cellStyle name="Normal 44 2" xfId="880"/>
    <cellStyle name="Normal 44 3" xfId="881"/>
    <cellStyle name="Normal 45" xfId="882"/>
    <cellStyle name="Normal 45 2" xfId="883"/>
    <cellStyle name="Normal 45 3" xfId="884"/>
    <cellStyle name="Normal 46" xfId="885"/>
    <cellStyle name="Normal 47" xfId="886"/>
    <cellStyle name="Normal 48" xfId="887"/>
    <cellStyle name="Normal 49" xfId="888"/>
    <cellStyle name="Normal 5" xfId="889"/>
    <cellStyle name="Normal 5 2" xfId="890"/>
    <cellStyle name="Normal 50" xfId="891"/>
    <cellStyle name="Normal 51" xfId="892"/>
    <cellStyle name="Normal 52" xfId="893"/>
    <cellStyle name="Normal 53" xfId="894"/>
    <cellStyle name="Normal 54" xfId="895"/>
    <cellStyle name="Normal 55" xfId="896"/>
    <cellStyle name="Normal 56" xfId="897"/>
    <cellStyle name="Normal 57" xfId="898"/>
    <cellStyle name="Normal 58" xfId="899"/>
    <cellStyle name="Normal 59" xfId="900"/>
    <cellStyle name="Normal 6" xfId="901"/>
    <cellStyle name="Normal 6 2" xfId="902"/>
    <cellStyle name="Normal 6 3" xfId="903"/>
    <cellStyle name="Normal 6 3 2" xfId="904"/>
    <cellStyle name="Normal 6 3 2 2" xfId="905"/>
    <cellStyle name="Normal 6 3 2 2 2" xfId="906"/>
    <cellStyle name="Normal 6 3 2 2 2 2" xfId="907"/>
    <cellStyle name="Normal 6 3 2 2 2 3" xfId="908"/>
    <cellStyle name="Normal 6 3 2 2 3" xfId="909"/>
    <cellStyle name="Normal 6 3 2 2 4" xfId="910"/>
    <cellStyle name="Normal 6 3 2 3" xfId="911"/>
    <cellStyle name="Normal 6 3 2 3 2" xfId="912"/>
    <cellStyle name="Normal 6 3 2 3 3" xfId="913"/>
    <cellStyle name="Normal 6 3 2 4" xfId="914"/>
    <cellStyle name="Normal 6 3 2 5" xfId="915"/>
    <cellStyle name="Normal 6 3 3" xfId="916"/>
    <cellStyle name="Normal 6 3 3 2" xfId="917"/>
    <cellStyle name="Normal 6 3 3 2 2" xfId="918"/>
    <cellStyle name="Normal 6 3 3 2 2 2" xfId="919"/>
    <cellStyle name="Normal 6 3 3 2 2 3" xfId="920"/>
    <cellStyle name="Normal 6 3 3 2 3" xfId="921"/>
    <cellStyle name="Normal 6 3 3 2 4" xfId="922"/>
    <cellStyle name="Normal 6 3 3 3" xfId="923"/>
    <cellStyle name="Normal 6 3 3 3 2" xfId="924"/>
    <cellStyle name="Normal 6 3 3 3 3" xfId="925"/>
    <cellStyle name="Normal 6 3 3 4" xfId="926"/>
    <cellStyle name="Normal 6 3 3 5" xfId="927"/>
    <cellStyle name="Normal 6 3 4" xfId="928"/>
    <cellStyle name="Normal 6 3 4 2" xfId="929"/>
    <cellStyle name="Normal 6 3 4 2 2" xfId="930"/>
    <cellStyle name="Normal 6 3 4 2 3" xfId="931"/>
    <cellStyle name="Normal 6 3 4 3" xfId="932"/>
    <cellStyle name="Normal 6 3 4 4" xfId="933"/>
    <cellStyle name="Normal 6 3 5" xfId="934"/>
    <cellStyle name="Normal 6 3 5 2" xfId="935"/>
    <cellStyle name="Normal 6 3 5 3" xfId="936"/>
    <cellStyle name="Normal 6 3 6" xfId="937"/>
    <cellStyle name="Normal 6 3 7" xfId="938"/>
    <cellStyle name="Normal 60" xfId="939"/>
    <cellStyle name="Normal 61" xfId="940"/>
    <cellStyle name="Normal 62" xfId="941"/>
    <cellStyle name="Normal 63" xfId="942"/>
    <cellStyle name="Normal 7" xfId="943"/>
    <cellStyle name="Normal 8" xfId="944"/>
    <cellStyle name="Normal 8 2" xfId="945"/>
    <cellStyle name="Normal 9" xfId="946"/>
    <cellStyle name="Normal 9 2" xfId="947"/>
    <cellStyle name="Normal 9 2 2" xfId="948"/>
    <cellStyle name="Normal 9 2 2 2" xfId="949"/>
    <cellStyle name="Normal 9 2 2 2 2" xfId="950"/>
    <cellStyle name="Normal 9 2 2 2 3" xfId="951"/>
    <cellStyle name="Normal 9 2 2 3" xfId="952"/>
    <cellStyle name="Normal 9 2 2 4" xfId="953"/>
    <cellStyle name="Normal 9 2 3" xfId="954"/>
    <cellStyle name="Normal 9 2 3 2" xfId="955"/>
    <cellStyle name="Normal 9 2 3 3" xfId="956"/>
    <cellStyle name="Normal 9 2 4" xfId="957"/>
    <cellStyle name="Normal 9 2 5" xfId="958"/>
    <cellStyle name="Normal 9 3" xfId="959"/>
    <cellStyle name="Normal 9 3 2" xfId="960"/>
    <cellStyle name="Normal 9 3 2 2" xfId="961"/>
    <cellStyle name="Normal 9 3 2 2 2" xfId="962"/>
    <cellStyle name="Normal 9 3 2 2 3" xfId="963"/>
    <cellStyle name="Normal 9 3 2 3" xfId="964"/>
    <cellStyle name="Normal 9 3 2 4" xfId="965"/>
    <cellStyle name="Normal 9 3 3" xfId="966"/>
    <cellStyle name="Normal 9 3 3 2" xfId="967"/>
    <cellStyle name="Normal 9 3 3 3" xfId="968"/>
    <cellStyle name="Normal 9 3 4" xfId="969"/>
    <cellStyle name="Normal 9 3 5" xfId="970"/>
    <cellStyle name="Normal 9 4" xfId="971"/>
    <cellStyle name="Normal 9 4 2" xfId="972"/>
    <cellStyle name="Normal 9 4 2 2" xfId="973"/>
    <cellStyle name="Normal 9 4 2 3" xfId="974"/>
    <cellStyle name="Normal 9 4 3" xfId="975"/>
    <cellStyle name="Normal 9 4 4" xfId="976"/>
    <cellStyle name="Normal 9 5" xfId="977"/>
    <cellStyle name="Normal 9 5 2" xfId="978"/>
    <cellStyle name="Normal 9 5 3" xfId="979"/>
    <cellStyle name="Normal 9 6" xfId="980"/>
    <cellStyle name="Normal 9 7" xfId="981"/>
    <cellStyle name="Note 2" xfId="982"/>
    <cellStyle name="Note 2 2" xfId="983"/>
    <cellStyle name="Note 2 2 2" xfId="984"/>
    <cellStyle name="Note 2 2 2 2" xfId="985"/>
    <cellStyle name="Note 2 2 2 2 2" xfId="986"/>
    <cellStyle name="Note 2 2 2 2 2 2" xfId="987"/>
    <cellStyle name="Note 2 2 2 2 2 3" xfId="988"/>
    <cellStyle name="Note 2 2 2 2 3" xfId="989"/>
    <cellStyle name="Note 2 2 2 2 4" xfId="990"/>
    <cellStyle name="Note 2 2 2 3" xfId="991"/>
    <cellStyle name="Note 2 2 2 3 2" xfId="992"/>
    <cellStyle name="Note 2 2 2 3 3" xfId="993"/>
    <cellStyle name="Note 2 2 2 4" xfId="994"/>
    <cellStyle name="Note 2 2 2 5" xfId="995"/>
    <cellStyle name="Note 2 2 3" xfId="996"/>
    <cellStyle name="Note 2 2 3 2" xfId="997"/>
    <cellStyle name="Note 2 2 3 2 2" xfId="998"/>
    <cellStyle name="Note 2 2 3 2 2 2" xfId="999"/>
    <cellStyle name="Note 2 2 3 2 2 3" xfId="1000"/>
    <cellStyle name="Note 2 2 3 2 3" xfId="1001"/>
    <cellStyle name="Note 2 2 3 2 4" xfId="1002"/>
    <cellStyle name="Note 2 2 3 3" xfId="1003"/>
    <cellStyle name="Note 2 2 3 3 2" xfId="1004"/>
    <cellStyle name="Note 2 2 3 3 3" xfId="1005"/>
    <cellStyle name="Note 2 2 3 4" xfId="1006"/>
    <cellStyle name="Note 2 2 3 5" xfId="1007"/>
    <cellStyle name="Note 2 2 4" xfId="1008"/>
    <cellStyle name="Note 2 2 4 2" xfId="1009"/>
    <cellStyle name="Note 2 2 4 2 2" xfId="1010"/>
    <cellStyle name="Note 2 2 4 2 3" xfId="1011"/>
    <cellStyle name="Note 2 2 4 3" xfId="1012"/>
    <cellStyle name="Note 2 2 4 4" xfId="1013"/>
    <cellStyle name="Note 2 2 5" xfId="1014"/>
    <cellStyle name="Note 2 2 5 2" xfId="1015"/>
    <cellStyle name="Note 2 2 5 3" xfId="1016"/>
    <cellStyle name="Note 2 2 6" xfId="1017"/>
    <cellStyle name="Note 2 2 7" xfId="1018"/>
    <cellStyle name="Note 2 3" xfId="1019"/>
    <cellStyle name="Note 2 3 2" xfId="1020"/>
    <cellStyle name="Note 2 3 2 2" xfId="1021"/>
    <cellStyle name="Note 2 3 2 2 2" xfId="1022"/>
    <cellStyle name="Note 2 3 2 2 2 2" xfId="1023"/>
    <cellStyle name="Note 2 3 2 2 2 3" xfId="1024"/>
    <cellStyle name="Note 2 3 2 2 3" xfId="1025"/>
    <cellStyle name="Note 2 3 2 2 4" xfId="1026"/>
    <cellStyle name="Note 2 3 2 3" xfId="1027"/>
    <cellStyle name="Note 2 3 2 3 2" xfId="1028"/>
    <cellStyle name="Note 2 3 2 3 3" xfId="1029"/>
    <cellStyle name="Note 2 3 2 4" xfId="1030"/>
    <cellStyle name="Note 2 3 2 5" xfId="1031"/>
    <cellStyle name="Note 2 3 3" xfId="1032"/>
    <cellStyle name="Note 2 3 3 2" xfId="1033"/>
    <cellStyle name="Note 2 3 3 2 2" xfId="1034"/>
    <cellStyle name="Note 2 3 3 2 2 2" xfId="1035"/>
    <cellStyle name="Note 2 3 3 2 2 3" xfId="1036"/>
    <cellStyle name="Note 2 3 3 2 3" xfId="1037"/>
    <cellStyle name="Note 2 3 3 2 4" xfId="1038"/>
    <cellStyle name="Note 2 3 3 3" xfId="1039"/>
    <cellStyle name="Note 2 3 3 3 2" xfId="1040"/>
    <cellStyle name="Note 2 3 3 3 3" xfId="1041"/>
    <cellStyle name="Note 2 3 3 4" xfId="1042"/>
    <cellStyle name="Note 2 3 3 5" xfId="1043"/>
    <cellStyle name="Note 2 3 4" xfId="1044"/>
    <cellStyle name="Note 2 3 4 2" xfId="1045"/>
    <cellStyle name="Note 2 3 4 2 2" xfId="1046"/>
    <cellStyle name="Note 2 3 4 2 3" xfId="1047"/>
    <cellStyle name="Note 2 3 4 3" xfId="1048"/>
    <cellStyle name="Note 2 3 4 4" xfId="1049"/>
    <cellStyle name="Note 2 3 5" xfId="1050"/>
    <cellStyle name="Note 2 3 5 2" xfId="1051"/>
    <cellStyle name="Note 2 3 5 3" xfId="1052"/>
    <cellStyle name="Note 2 3 6" xfId="1053"/>
    <cellStyle name="Note 2 3 7" xfId="1054"/>
    <cellStyle name="Note 2 4" xfId="1055"/>
    <cellStyle name="Note 2 4 2" xfId="1056"/>
    <cellStyle name="Note 2 4 2 2" xfId="1057"/>
    <cellStyle name="Note 2 4 2 2 2" xfId="1058"/>
    <cellStyle name="Note 2 4 2 2 3" xfId="1059"/>
    <cellStyle name="Note 2 4 2 3" xfId="1060"/>
    <cellStyle name="Note 2 4 2 4" xfId="1061"/>
    <cellStyle name="Note 2 4 3" xfId="1062"/>
    <cellStyle name="Note 2 4 3 2" xfId="1063"/>
    <cellStyle name="Note 2 4 3 3" xfId="1064"/>
    <cellStyle name="Note 2 4 4" xfId="1065"/>
    <cellStyle name="Note 2 4 5" xfId="1066"/>
    <cellStyle name="Note 2 5" xfId="1067"/>
    <cellStyle name="Note 2 5 2" xfId="1068"/>
    <cellStyle name="Note 2 5 2 2" xfId="1069"/>
    <cellStyle name="Note 2 5 2 2 2" xfId="1070"/>
    <cellStyle name="Note 2 5 2 2 3" xfId="1071"/>
    <cellStyle name="Note 2 5 2 3" xfId="1072"/>
    <cellStyle name="Note 2 5 2 4" xfId="1073"/>
    <cellStyle name="Note 2 5 3" xfId="1074"/>
    <cellStyle name="Note 2 5 3 2" xfId="1075"/>
    <cellStyle name="Note 2 5 3 3" xfId="1076"/>
    <cellStyle name="Note 2 5 4" xfId="1077"/>
    <cellStyle name="Note 2 5 5" xfId="1078"/>
    <cellStyle name="Note 2 6" xfId="1079"/>
    <cellStyle name="Note 2 6 2" xfId="1080"/>
    <cellStyle name="Note 2 6 2 2" xfId="1081"/>
    <cellStyle name="Note 2 6 2 3" xfId="1082"/>
    <cellStyle name="Note 2 6 3" xfId="1083"/>
    <cellStyle name="Note 2 6 4" xfId="1084"/>
    <cellStyle name="Note 2 7" xfId="1085"/>
    <cellStyle name="Note 2 7 2" xfId="1086"/>
    <cellStyle name="Note 2 7 3" xfId="1087"/>
    <cellStyle name="Note 2 8" xfId="1088"/>
    <cellStyle name="Note 2 9" xfId="1089"/>
    <cellStyle name="Note 3" xfId="1090"/>
    <cellStyle name="Note 3 2" xfId="1091"/>
    <cellStyle name="Note 3 2 2" xfId="1092"/>
    <cellStyle name="Note 3 2 2 2" xfId="1093"/>
    <cellStyle name="Note 3 2 2 2 2" xfId="1094"/>
    <cellStyle name="Note 3 2 2 2 3" xfId="1095"/>
    <cellStyle name="Note 3 2 2 3" xfId="1096"/>
    <cellStyle name="Note 3 2 2 4" xfId="1097"/>
    <cellStyle name="Note 3 2 3" xfId="1098"/>
    <cellStyle name="Note 3 2 3 2" xfId="1099"/>
    <cellStyle name="Note 3 2 3 3" xfId="1100"/>
    <cellStyle name="Note 3 2 4" xfId="1101"/>
    <cellStyle name="Note 3 2 5" xfId="1102"/>
    <cellStyle name="Note 3 3" xfId="1103"/>
    <cellStyle name="Note 3 3 2" xfId="1104"/>
    <cellStyle name="Note 3 3 2 2" xfId="1105"/>
    <cellStyle name="Note 3 3 2 2 2" xfId="1106"/>
    <cellStyle name="Note 3 3 2 2 3" xfId="1107"/>
    <cellStyle name="Note 3 3 2 3" xfId="1108"/>
    <cellStyle name="Note 3 3 2 4" xfId="1109"/>
    <cellStyle name="Note 3 3 3" xfId="1110"/>
    <cellStyle name="Note 3 3 3 2" xfId="1111"/>
    <cellStyle name="Note 3 3 3 3" xfId="1112"/>
    <cellStyle name="Note 3 3 4" xfId="1113"/>
    <cellStyle name="Note 3 3 5" xfId="1114"/>
    <cellStyle name="Note 3 4" xfId="1115"/>
    <cellStyle name="Note 3 4 2" xfId="1116"/>
    <cellStyle name="Note 3 4 2 2" xfId="1117"/>
    <cellStyle name="Note 3 4 2 3" xfId="1118"/>
    <cellStyle name="Note 3 4 3" xfId="1119"/>
    <cellStyle name="Note 3 4 4" xfId="1120"/>
    <cellStyle name="Note 3 5" xfId="1121"/>
    <cellStyle name="Note 3 5 2" xfId="1122"/>
    <cellStyle name="Note 3 5 3" xfId="1123"/>
    <cellStyle name="Note 3 6" xfId="1124"/>
    <cellStyle name="Note 3 7" xfId="1125"/>
    <cellStyle name="Percent" xfId="3" builtinId="5"/>
    <cellStyle name="Percent 10" xfId="1126"/>
    <cellStyle name="Percent 11" xfId="1127"/>
    <cellStyle name="Percent 2" xfId="1128"/>
    <cellStyle name="Percent 2 2" xfId="1129"/>
    <cellStyle name="Percent 2 3" xfId="1130"/>
    <cellStyle name="Percent 3" xfId="1131"/>
    <cellStyle name="Percent 4" xfId="1132"/>
    <cellStyle name="Percent 5" xfId="1133"/>
    <cellStyle name="Percent 6" xfId="1134"/>
    <cellStyle name="Percent 7" xfId="1135"/>
    <cellStyle name="Percent 8" xfId="1136"/>
    <cellStyle name="Percent 9" xfId="113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COMM/media/Lists/webtasks/Attachments/613/2017%20DSH%20Data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17 DSH DATA"/>
      <sheetName val="COMBO"/>
      <sheetName val="ALLOCATIONS"/>
      <sheetName val="Cost UPL SFY16"/>
      <sheetName val="SHOPP Payments SFY16"/>
    </sheetNames>
    <sheetDataSet>
      <sheetData sheetId="0"/>
      <sheetData sheetId="1"/>
      <sheetData sheetId="2">
        <row r="3">
          <cell r="B3" t="str">
            <v>100700030A</v>
          </cell>
          <cell r="C3">
            <v>67</v>
          </cell>
          <cell r="D3">
            <v>1007000308</v>
          </cell>
          <cell r="E3">
            <v>0</v>
          </cell>
          <cell r="F3" t="str">
            <v>37-0178</v>
          </cell>
          <cell r="G3" t="str">
            <v>06/30/2015</v>
          </cell>
          <cell r="H3">
            <v>42185</v>
          </cell>
          <cell r="I3" t="str">
            <v>Novitas Solutions, Inc.  Carrie Rudy</v>
          </cell>
          <cell r="J3" t="str">
            <v>Carrie.rudy@novitas-solutions.com</v>
          </cell>
          <cell r="K3" t="str">
            <v>412-802-1718</v>
          </cell>
          <cell r="L3">
            <v>1622</v>
          </cell>
          <cell r="M3">
            <v>2721</v>
          </cell>
          <cell r="N3">
            <v>4343</v>
          </cell>
          <cell r="O3">
            <v>7080</v>
          </cell>
          <cell r="P3">
            <v>0.61341807909604518</v>
          </cell>
          <cell r="Q3">
            <v>0.48420979935212549</v>
          </cell>
          <cell r="R3" t="str">
            <v>Meets Min.</v>
          </cell>
          <cell r="S3">
            <v>4696</v>
          </cell>
          <cell r="T3">
            <v>2635315</v>
          </cell>
          <cell r="U3">
            <v>0</v>
          </cell>
          <cell r="V3">
            <v>0</v>
          </cell>
          <cell r="W3">
            <v>2635315</v>
          </cell>
          <cell r="X3">
            <v>11533033</v>
          </cell>
          <cell r="Y3">
            <v>0.2285014705151715</v>
          </cell>
          <cell r="Z3">
            <v>0</v>
          </cell>
          <cell r="AA3">
            <v>0</v>
          </cell>
          <cell r="AB3">
            <v>0</v>
          </cell>
          <cell r="AC3">
            <v>11975548</v>
          </cell>
          <cell r="AD3">
            <v>0</v>
          </cell>
          <cell r="AE3">
            <v>0.2285014705151715</v>
          </cell>
          <cell r="AF3">
            <v>0.25</v>
          </cell>
          <cell r="AG3">
            <v>0</v>
          </cell>
          <cell r="AH3">
            <v>3312265</v>
          </cell>
          <cell r="AJ3">
            <v>7797419</v>
          </cell>
          <cell r="AK3">
            <v>2368609</v>
          </cell>
          <cell r="AL3">
            <v>80590</v>
          </cell>
          <cell r="AM3">
            <v>487402</v>
          </cell>
          <cell r="AN3">
            <v>4279812</v>
          </cell>
          <cell r="AO3">
            <v>15013832</v>
          </cell>
          <cell r="AP3">
            <v>22088844</v>
          </cell>
          <cell r="AQ3">
            <v>0.6797020251489847</v>
          </cell>
          <cell r="AR3">
            <v>0.13294498344956396</v>
          </cell>
          <cell r="AS3">
            <v>0</v>
          </cell>
          <cell r="AT3">
            <v>0</v>
          </cell>
          <cell r="AU3">
            <v>16415</v>
          </cell>
          <cell r="AV3">
            <v>11849298</v>
          </cell>
          <cell r="AW3">
            <v>11522727</v>
          </cell>
          <cell r="AX3">
            <v>12378410</v>
          </cell>
          <cell r="AY3">
            <v>119617</v>
          </cell>
          <cell r="BC3">
            <v>60685</v>
          </cell>
          <cell r="BD3">
            <v>9119</v>
          </cell>
          <cell r="BE3" t="str">
            <v>YES</v>
          </cell>
          <cell r="BF3" t="str">
            <v>YES</v>
          </cell>
          <cell r="BG3" t="str">
            <v>NO</v>
          </cell>
          <cell r="BH3" t="str">
            <v>NO</v>
          </cell>
          <cell r="BI3" t="str">
            <v>James Maxwell</v>
          </cell>
          <cell r="BJ3">
            <v>42580</v>
          </cell>
          <cell r="BK3" t="str">
            <v>918-292-8698</v>
          </cell>
          <cell r="BL3" t="str">
            <v>jmaxwell@maxwellhc.com</v>
          </cell>
          <cell r="BM3" t="str">
            <v>1</v>
          </cell>
          <cell r="BN3" t="str">
            <v>1</v>
          </cell>
          <cell r="BP3">
            <v>0.4622</v>
          </cell>
          <cell r="BQ3">
            <v>1522846.0182467727</v>
          </cell>
          <cell r="BR3">
            <v>213666.03510119996</v>
          </cell>
          <cell r="BS3">
            <v>4340497</v>
          </cell>
          <cell r="BT3">
            <v>2006177.7134</v>
          </cell>
          <cell r="BU3">
            <v>9119</v>
          </cell>
          <cell r="BV3">
            <v>6077009.0533479732</v>
          </cell>
          <cell r="BW3">
            <v>3733570.7667479729</v>
          </cell>
          <cell r="BY3">
            <v>1617457.824133995</v>
          </cell>
          <cell r="BZ3">
            <v>2116112.9426139779</v>
          </cell>
        </row>
        <row r="4">
          <cell r="B4" t="str">
            <v>200435950A</v>
          </cell>
          <cell r="C4">
            <v>81</v>
          </cell>
          <cell r="D4">
            <v>0</v>
          </cell>
          <cell r="E4">
            <v>0</v>
          </cell>
          <cell r="F4" t="str">
            <v>370039</v>
          </cell>
          <cell r="G4" t="str">
            <v>2015</v>
          </cell>
          <cell r="H4">
            <v>42308</v>
          </cell>
          <cell r="I4" t="str">
            <v>Wisconsin Physicians Service, Don O'Neal</v>
          </cell>
          <cell r="J4" t="str">
            <v>Don.O'Neal@WPSIC.com</v>
          </cell>
          <cell r="K4" t="str">
            <v>866-734-9444 Ext. 50545</v>
          </cell>
          <cell r="L4">
            <v>2658</v>
          </cell>
          <cell r="M4">
            <v>1961</v>
          </cell>
          <cell r="N4">
            <v>4619</v>
          </cell>
          <cell r="O4">
            <v>12670</v>
          </cell>
          <cell r="P4">
            <v>0.36456195737963693</v>
          </cell>
          <cell r="Q4">
            <v>0.48420979935212549</v>
          </cell>
          <cell r="R4">
            <v>0</v>
          </cell>
          <cell r="S4">
            <v>5981</v>
          </cell>
          <cell r="T4">
            <v>4535903</v>
          </cell>
          <cell r="W4">
            <v>4535903</v>
          </cell>
          <cell r="X4">
            <v>46881961</v>
          </cell>
          <cell r="Y4">
            <v>9.6751562930569399E-2</v>
          </cell>
          <cell r="Z4">
            <v>736806</v>
          </cell>
          <cell r="AB4">
            <v>736806</v>
          </cell>
          <cell r="AC4">
            <v>80737594.609999999</v>
          </cell>
          <cell r="AD4">
            <v>9.1259344987810759E-3</v>
          </cell>
          <cell r="AE4">
            <v>0.10587749742935047</v>
          </cell>
          <cell r="AF4">
            <v>0.25</v>
          </cell>
          <cell r="AG4">
            <v>0</v>
          </cell>
          <cell r="AH4">
            <v>13675102.710000012</v>
          </cell>
          <cell r="AJ4">
            <v>35147561.290000007</v>
          </cell>
          <cell r="AK4">
            <v>3244636</v>
          </cell>
          <cell r="AL4">
            <v>316087</v>
          </cell>
          <cell r="AM4">
            <v>15836949.119999934</v>
          </cell>
          <cell r="AN4">
            <v>21142215.639999971</v>
          </cell>
          <cell r="AO4">
            <v>75687449.049999908</v>
          </cell>
          <cell r="AP4">
            <v>221031452.10999671</v>
          </cell>
          <cell r="AQ4">
            <v>0.3424284115562608</v>
          </cell>
          <cell r="AR4">
            <v>8.7759782306215173E-2</v>
          </cell>
          <cell r="AS4">
            <v>2978614.5800000071</v>
          </cell>
          <cell r="AT4">
            <v>256910.74999999997</v>
          </cell>
          <cell r="AU4">
            <v>214580</v>
          </cell>
          <cell r="AV4">
            <v>41144664</v>
          </cell>
          <cell r="AW4">
            <v>80571286</v>
          </cell>
          <cell r="AX4">
            <v>140571162</v>
          </cell>
          <cell r="AY4">
            <v>134721</v>
          </cell>
          <cell r="BC4">
            <v>306905</v>
          </cell>
          <cell r="BD4">
            <v>7281</v>
          </cell>
          <cell r="BE4" t="str">
            <v>YES</v>
          </cell>
          <cell r="BF4" t="str">
            <v>NO</v>
          </cell>
          <cell r="BG4" t="str">
            <v>NO</v>
          </cell>
          <cell r="BH4" t="str">
            <v>NO</v>
          </cell>
          <cell r="BI4" t="str">
            <v>Michaela Morrison</v>
          </cell>
          <cell r="BJ4">
            <v>42551</v>
          </cell>
          <cell r="BK4" t="str">
            <v>615-296-3503</v>
          </cell>
          <cell r="BL4" t="str">
            <v>Michaela.Morrison@ArdentHealth.com</v>
          </cell>
          <cell r="BM4" t="str">
            <v>1</v>
          </cell>
          <cell r="BN4" t="str">
            <v>1</v>
          </cell>
          <cell r="BP4">
            <v>0.2064</v>
          </cell>
          <cell r="BQ4">
            <v>2797898.0538697857</v>
          </cell>
          <cell r="BR4">
            <v>3124412.1232304499</v>
          </cell>
          <cell r="BS4">
            <v>21449120.639999971</v>
          </cell>
          <cell r="BT4">
            <v>4427098.5000959942</v>
          </cell>
          <cell r="BU4">
            <v>3242806.3300000071</v>
          </cell>
          <cell r="BV4">
            <v>27371430.817100205</v>
          </cell>
          <cell r="BW4">
            <v>7106602.3471962232</v>
          </cell>
          <cell r="BY4">
            <v>3251730.8660049778</v>
          </cell>
          <cell r="BZ4">
            <v>3854871.4811912454</v>
          </cell>
        </row>
        <row r="5">
          <cell r="B5" t="str">
            <v>200439230A</v>
          </cell>
          <cell r="C5">
            <v>180</v>
          </cell>
          <cell r="D5">
            <v>0</v>
          </cell>
          <cell r="E5">
            <v>0</v>
          </cell>
          <cell r="F5" t="str">
            <v>37-0202</v>
          </cell>
          <cell r="G5" t="str">
            <v>2015</v>
          </cell>
          <cell r="H5">
            <v>42308</v>
          </cell>
          <cell r="I5" t="str">
            <v>Wisconsin Physicians Service, Don O'Neal</v>
          </cell>
          <cell r="J5" t="str">
            <v>Don.O'Neal@WPSIC.com</v>
          </cell>
          <cell r="K5" t="str">
            <v>866-734-9444 Ext. 50545</v>
          </cell>
          <cell r="L5">
            <v>6653</v>
          </cell>
          <cell r="M5">
            <v>3938</v>
          </cell>
          <cell r="N5">
            <v>10591</v>
          </cell>
          <cell r="O5">
            <v>36994</v>
          </cell>
          <cell r="P5">
            <v>0.28628966859490729</v>
          </cell>
          <cell r="Q5">
            <v>0.48420979935212549</v>
          </cell>
          <cell r="R5">
            <v>0</v>
          </cell>
          <cell r="S5">
            <v>12500</v>
          </cell>
          <cell r="T5">
            <v>9642154</v>
          </cell>
          <cell r="W5">
            <v>9642154</v>
          </cell>
          <cell r="X5">
            <v>126893638</v>
          </cell>
          <cell r="Y5">
            <v>7.5986110509338539E-2</v>
          </cell>
          <cell r="Z5">
            <v>2270958</v>
          </cell>
          <cell r="AB5">
            <v>2270958</v>
          </cell>
          <cell r="AC5">
            <v>318689393</v>
          </cell>
          <cell r="AD5">
            <v>7.1259290390000519E-3</v>
          </cell>
          <cell r="AE5">
            <v>8.3112039548338595E-2</v>
          </cell>
          <cell r="AF5">
            <v>0.25</v>
          </cell>
          <cell r="AG5">
            <v>0</v>
          </cell>
          <cell r="AH5">
            <v>38794288</v>
          </cell>
          <cell r="AJ5">
            <v>66474506</v>
          </cell>
          <cell r="AK5">
            <v>3489597</v>
          </cell>
          <cell r="AL5">
            <v>1994014</v>
          </cell>
          <cell r="AM5">
            <v>32835960</v>
          </cell>
          <cell r="AN5">
            <v>49730438</v>
          </cell>
          <cell r="AO5">
            <v>154524515</v>
          </cell>
          <cell r="AP5">
            <v>587597407</v>
          </cell>
          <cell r="AQ5">
            <v>0.26297684972595531</v>
          </cell>
          <cell r="AR5">
            <v>6.5213989278206597E-2</v>
          </cell>
          <cell r="AS5">
            <v>7221808</v>
          </cell>
          <cell r="AT5">
            <v>520123</v>
          </cell>
          <cell r="AU5">
            <v>645927</v>
          </cell>
          <cell r="AV5">
            <v>112823464</v>
          </cell>
          <cell r="AW5">
            <v>314142868</v>
          </cell>
          <cell r="AX5">
            <v>273137474</v>
          </cell>
          <cell r="AY5">
            <v>438796</v>
          </cell>
          <cell r="BC5">
            <v>878935</v>
          </cell>
          <cell r="BD5">
            <v>9112</v>
          </cell>
          <cell r="BE5" t="str">
            <v>YES</v>
          </cell>
          <cell r="BF5" t="str">
            <v>NO</v>
          </cell>
          <cell r="BG5" t="str">
            <v>NO</v>
          </cell>
          <cell r="BH5" t="str">
            <v>NO</v>
          </cell>
          <cell r="BI5" t="str">
            <v>Michaela Morrison</v>
          </cell>
          <cell r="BJ5">
            <v>42551</v>
          </cell>
          <cell r="BK5" t="str">
            <v>615-296-3503</v>
          </cell>
          <cell r="BL5" t="str">
            <v>Michaela.Morrison@ArdentHealth.com</v>
          </cell>
          <cell r="BM5" t="str">
            <v>1</v>
          </cell>
          <cell r="BN5" t="str">
            <v>1</v>
          </cell>
          <cell r="BP5">
            <v>0.1918</v>
          </cell>
          <cell r="BQ5">
            <v>2682646.983963747</v>
          </cell>
          <cell r="BR5">
            <v>5782006.3609439991</v>
          </cell>
          <cell r="BS5">
            <v>50609373</v>
          </cell>
          <cell r="BT5">
            <v>9706877.7413999997</v>
          </cell>
          <cell r="BU5">
            <v>7751043</v>
          </cell>
          <cell r="BV5">
            <v>59074026.344907746</v>
          </cell>
          <cell r="BW5">
            <v>10420488.086307745</v>
          </cell>
          <cell r="BY5">
            <v>7247743.876869712</v>
          </cell>
          <cell r="BZ5">
            <v>3172744.2094380334</v>
          </cell>
        </row>
        <row r="6">
          <cell r="B6" t="str">
            <v>100699370A</v>
          </cell>
          <cell r="C6">
            <v>238</v>
          </cell>
          <cell r="D6">
            <v>0</v>
          </cell>
          <cell r="E6">
            <v>0</v>
          </cell>
          <cell r="F6" t="str">
            <v>370032</v>
          </cell>
          <cell r="G6" t="str">
            <v>10/31/15</v>
          </cell>
          <cell r="H6">
            <v>42369</v>
          </cell>
          <cell r="I6" t="str">
            <v>NOVITAS</v>
          </cell>
          <cell r="L6">
            <v>5409</v>
          </cell>
          <cell r="M6">
            <v>3167</v>
          </cell>
          <cell r="N6">
            <v>8576</v>
          </cell>
          <cell r="O6">
            <v>27460</v>
          </cell>
          <cell r="P6">
            <v>0.31230881281864531</v>
          </cell>
          <cell r="Q6">
            <v>0.48420979935212549</v>
          </cell>
          <cell r="R6">
            <v>0</v>
          </cell>
          <cell r="S6">
            <v>12204</v>
          </cell>
          <cell r="T6">
            <v>9072896</v>
          </cell>
          <cell r="W6">
            <v>9072896</v>
          </cell>
          <cell r="X6">
            <v>112573661</v>
          </cell>
          <cell r="Y6">
            <v>8.0595193577296914E-2</v>
          </cell>
          <cell r="Z6">
            <v>3941100</v>
          </cell>
          <cell r="AB6">
            <v>3941100</v>
          </cell>
          <cell r="AC6">
            <v>272105523</v>
          </cell>
          <cell r="AD6">
            <v>1.4483719244463848E-2</v>
          </cell>
          <cell r="AE6">
            <v>9.5078912821760758E-2</v>
          </cell>
          <cell r="AF6">
            <v>0.25</v>
          </cell>
          <cell r="AG6">
            <v>0</v>
          </cell>
          <cell r="AH6">
            <v>35333809</v>
          </cell>
          <cell r="AJ6">
            <v>79816769</v>
          </cell>
          <cell r="AK6">
            <v>4618677</v>
          </cell>
          <cell r="AL6">
            <v>2461536</v>
          </cell>
          <cell r="AM6">
            <v>59075461</v>
          </cell>
          <cell r="AN6">
            <v>46029977</v>
          </cell>
          <cell r="AO6">
            <v>192002420</v>
          </cell>
          <cell r="AP6">
            <v>655640482</v>
          </cell>
          <cell r="AQ6">
            <v>0.29284710946204201</v>
          </cell>
          <cell r="AR6">
            <v>0.10090236313382492</v>
          </cell>
          <cell r="AS6">
            <v>6008862</v>
          </cell>
          <cell r="AT6">
            <v>400518</v>
          </cell>
          <cell r="AU6">
            <v>1349543</v>
          </cell>
          <cell r="AV6">
            <v>94285607</v>
          </cell>
          <cell r="AW6">
            <v>272105523</v>
          </cell>
          <cell r="AX6">
            <v>383534959</v>
          </cell>
          <cell r="AY6">
            <v>529717</v>
          </cell>
          <cell r="BC6">
            <v>681353</v>
          </cell>
          <cell r="BD6">
            <v>55754</v>
          </cell>
          <cell r="BE6" t="str">
            <v>YES</v>
          </cell>
          <cell r="BF6" t="str">
            <v>NO</v>
          </cell>
          <cell r="BG6" t="str">
            <v>NO</v>
          </cell>
          <cell r="BH6" t="str">
            <v>NO</v>
          </cell>
          <cell r="BI6" t="str">
            <v>Alena Belfor</v>
          </cell>
          <cell r="BJ6">
            <v>42597</v>
          </cell>
          <cell r="BK6" t="str">
            <v>615-465-3388</v>
          </cell>
          <cell r="BL6" t="str">
            <v>Alena_Belfor@chs.net</v>
          </cell>
          <cell r="BM6" t="str">
            <v>1</v>
          </cell>
          <cell r="BN6" t="str">
            <v>1</v>
          </cell>
          <cell r="BP6">
            <v>0.16669999999999999</v>
          </cell>
          <cell r="BQ6">
            <v>5342224.0250196774</v>
          </cell>
          <cell r="BR6">
            <v>8693798.0847200993</v>
          </cell>
          <cell r="BS6">
            <v>46711330</v>
          </cell>
          <cell r="BT6">
            <v>7786778.7109999992</v>
          </cell>
          <cell r="BU6">
            <v>6465134</v>
          </cell>
          <cell r="BV6">
            <v>60747352.10973978</v>
          </cell>
          <cell r="BW6">
            <v>15357666.820739776</v>
          </cell>
          <cell r="BY6">
            <v>6081782.4135464905</v>
          </cell>
          <cell r="BZ6">
            <v>9275884.4071932845</v>
          </cell>
        </row>
        <row r="7">
          <cell r="B7" t="str">
            <v>100700490A</v>
          </cell>
          <cell r="C7">
            <v>255</v>
          </cell>
          <cell r="D7">
            <v>0</v>
          </cell>
          <cell r="E7">
            <v>0</v>
          </cell>
          <cell r="L7">
            <v>7280</v>
          </cell>
          <cell r="M7">
            <v>7352</v>
          </cell>
          <cell r="N7">
            <v>14632</v>
          </cell>
          <cell r="O7">
            <v>44310</v>
          </cell>
          <cell r="P7">
            <v>0.33021891220943356</v>
          </cell>
          <cell r="Q7">
            <v>0.48420979935212549</v>
          </cell>
          <cell r="R7">
            <v>0</v>
          </cell>
          <cell r="S7">
            <v>20800</v>
          </cell>
          <cell r="T7">
            <v>14932727</v>
          </cell>
          <cell r="W7">
            <v>14932727</v>
          </cell>
          <cell r="X7">
            <v>135022610</v>
          </cell>
          <cell r="Y7">
            <v>0.11059427010039281</v>
          </cell>
          <cell r="Z7">
            <v>86117</v>
          </cell>
          <cell r="AB7">
            <v>86117</v>
          </cell>
          <cell r="AC7">
            <v>605707221</v>
          </cell>
          <cell r="AD7">
            <v>1.4217595071398364E-4</v>
          </cell>
          <cell r="AE7">
            <v>0.1107364460511068</v>
          </cell>
          <cell r="AF7">
            <v>0.25</v>
          </cell>
          <cell r="AG7">
            <v>0</v>
          </cell>
          <cell r="AH7">
            <v>89495617</v>
          </cell>
          <cell r="AJ7">
            <v>188785499</v>
          </cell>
          <cell r="AK7">
            <v>10704010</v>
          </cell>
          <cell r="AL7">
            <v>18907</v>
          </cell>
          <cell r="AM7">
            <v>130145592</v>
          </cell>
          <cell r="AN7">
            <v>143729530</v>
          </cell>
          <cell r="AO7">
            <v>473383538</v>
          </cell>
          <cell r="AP7">
            <v>1172347147</v>
          </cell>
          <cell r="AQ7">
            <v>0.4037912654211458</v>
          </cell>
          <cell r="AR7">
            <v>0.12015938227894199</v>
          </cell>
          <cell r="AS7">
            <v>12029793</v>
          </cell>
          <cell r="AT7">
            <v>837791</v>
          </cell>
          <cell r="AU7">
            <v>666944</v>
          </cell>
          <cell r="AV7">
            <v>120009424</v>
          </cell>
          <cell r="AW7">
            <v>605707222</v>
          </cell>
          <cell r="AX7">
            <v>534510601</v>
          </cell>
          <cell r="AY7">
            <v>637655</v>
          </cell>
          <cell r="BC7">
            <v>240245</v>
          </cell>
          <cell r="BD7">
            <v>22079</v>
          </cell>
          <cell r="BE7" t="str">
            <v>YES</v>
          </cell>
          <cell r="BF7" t="str">
            <v>NO</v>
          </cell>
          <cell r="BG7" t="str">
            <v>NO</v>
          </cell>
          <cell r="BH7" t="str">
            <v>NO</v>
          </cell>
          <cell r="BI7" t="str">
            <v>Alena Belfor</v>
          </cell>
          <cell r="BJ7" t="str">
            <v>8/15/169</v>
          </cell>
          <cell r="BK7" t="str">
            <v>615-465-3388</v>
          </cell>
          <cell r="BL7" t="str">
            <v>Alena_Belfor@chs.net</v>
          </cell>
          <cell r="BM7" t="str">
            <v>1</v>
          </cell>
          <cell r="BN7" t="str">
            <v>1</v>
          </cell>
          <cell r="BP7">
            <v>0.1113</v>
          </cell>
          <cell r="BQ7">
            <v>8551279.8355407789</v>
          </cell>
          <cell r="BR7">
            <v>14136080.378560798</v>
          </cell>
          <cell r="BS7">
            <v>143969775</v>
          </cell>
          <cell r="BT7">
            <v>16023835.9575</v>
          </cell>
          <cell r="BU7">
            <v>12889663</v>
          </cell>
          <cell r="BV7">
            <v>166657135.21410158</v>
          </cell>
          <cell r="BW7">
            <v>25821533.171601579</v>
          </cell>
          <cell r="BY7">
            <v>9188337.6641528569</v>
          </cell>
          <cell r="BZ7">
            <v>16633195.507448722</v>
          </cell>
        </row>
        <row r="8">
          <cell r="B8" t="str">
            <v>100699420A</v>
          </cell>
          <cell r="C8">
            <v>140</v>
          </cell>
          <cell r="D8">
            <v>0</v>
          </cell>
          <cell r="E8">
            <v>0</v>
          </cell>
          <cell r="F8" t="str">
            <v>370006</v>
          </cell>
          <cell r="G8" t="str">
            <v>5/31/15</v>
          </cell>
          <cell r="H8">
            <v>42369</v>
          </cell>
          <cell r="I8" t="str">
            <v>WPS</v>
          </cell>
          <cell r="L8">
            <v>2549</v>
          </cell>
          <cell r="M8">
            <v>1175</v>
          </cell>
          <cell r="N8">
            <v>3724</v>
          </cell>
          <cell r="O8">
            <v>8822</v>
          </cell>
          <cell r="P8">
            <v>0.42212650192700069</v>
          </cell>
          <cell r="Q8">
            <v>0.48420979935212549</v>
          </cell>
          <cell r="R8">
            <v>0</v>
          </cell>
          <cell r="S8">
            <v>4638</v>
          </cell>
          <cell r="T8">
            <v>4920025</v>
          </cell>
          <cell r="W8">
            <v>4920025</v>
          </cell>
          <cell r="X8">
            <v>46529458</v>
          </cell>
          <cell r="Y8">
            <v>0.10574000238730484</v>
          </cell>
          <cell r="Z8">
            <v>262494</v>
          </cell>
          <cell r="AB8">
            <v>262494</v>
          </cell>
          <cell r="AC8">
            <v>83346840</v>
          </cell>
          <cell r="AD8">
            <v>3.1494175424047269E-3</v>
          </cell>
          <cell r="AE8">
            <v>0.10888941992970957</v>
          </cell>
          <cell r="AF8">
            <v>0.25</v>
          </cell>
          <cell r="AG8">
            <v>0</v>
          </cell>
          <cell r="AH8">
            <v>16212492</v>
          </cell>
          <cell r="AJ8">
            <v>40119712</v>
          </cell>
          <cell r="AK8">
            <v>2896011</v>
          </cell>
          <cell r="AL8">
            <v>723328</v>
          </cell>
          <cell r="AM8">
            <v>14444343</v>
          </cell>
          <cell r="AN8">
            <v>22937978</v>
          </cell>
          <cell r="AO8">
            <v>81121372</v>
          </cell>
          <cell r="AP8">
            <v>234083804</v>
          </cell>
          <cell r="AQ8">
            <v>0.34654841818958138</v>
          </cell>
          <cell r="AR8">
            <v>7.71675856737188E-2</v>
          </cell>
          <cell r="AS8">
            <v>0</v>
          </cell>
          <cell r="AT8">
            <v>258943</v>
          </cell>
          <cell r="AU8">
            <v>413697</v>
          </cell>
          <cell r="AV8">
            <v>38386176</v>
          </cell>
          <cell r="AW8">
            <v>83346840</v>
          </cell>
          <cell r="AX8">
            <v>150736964</v>
          </cell>
          <cell r="AY8">
            <v>283381</v>
          </cell>
          <cell r="BC8">
            <v>165922</v>
          </cell>
          <cell r="BD8">
            <v>7164</v>
          </cell>
          <cell r="BE8" t="str">
            <v>YES</v>
          </cell>
          <cell r="BF8" t="str">
            <v>NO</v>
          </cell>
          <cell r="BG8" t="str">
            <v>NO</v>
          </cell>
          <cell r="BH8" t="str">
            <v>NO</v>
          </cell>
          <cell r="BI8" t="str">
            <v>KIM YOUNG</v>
          </cell>
          <cell r="BJ8">
            <v>42572</v>
          </cell>
          <cell r="BK8" t="str">
            <v>580-765-0465</v>
          </cell>
          <cell r="BL8" t="str">
            <v>kimberly.young@myalliancehealthok.org</v>
          </cell>
          <cell r="BM8" t="str">
            <v>1</v>
          </cell>
          <cell r="BN8" t="str">
            <v>1</v>
          </cell>
          <cell r="BP8">
            <v>0.17349999999999999</v>
          </cell>
          <cell r="BQ8">
            <v>2115036.9055193854</v>
          </cell>
          <cell r="BR8">
            <v>2140521.6302414997</v>
          </cell>
          <cell r="BS8">
            <v>23103900</v>
          </cell>
          <cell r="BT8">
            <v>4008526.65</v>
          </cell>
          <cell r="BU8">
            <v>266107</v>
          </cell>
          <cell r="BV8">
            <v>27359458.535760887</v>
          </cell>
          <cell r="BW8">
            <v>7997978.1857608855</v>
          </cell>
          <cell r="BY8">
            <v>3535817.7669831356</v>
          </cell>
          <cell r="BZ8">
            <v>4462160.4187777499</v>
          </cell>
        </row>
        <row r="9">
          <cell r="B9" t="str">
            <v>200102450A</v>
          </cell>
          <cell r="C9">
            <v>73</v>
          </cell>
          <cell r="D9">
            <v>0</v>
          </cell>
          <cell r="E9">
            <v>0</v>
          </cell>
          <cell r="F9" t="str">
            <v>370228</v>
          </cell>
          <cell r="G9" t="str">
            <v>2015</v>
          </cell>
          <cell r="H9">
            <v>42369</v>
          </cell>
          <cell r="I9" t="str">
            <v>Novitas, Steve Lolubowicz</v>
          </cell>
          <cell r="J9" t="str">
            <v>Steve.Holubowicz@Novitas-Solutions.com</v>
          </cell>
          <cell r="K9" t="str">
            <v>414-802-1796</v>
          </cell>
          <cell r="L9">
            <v>758</v>
          </cell>
          <cell r="M9">
            <v>229</v>
          </cell>
          <cell r="N9">
            <v>987</v>
          </cell>
          <cell r="O9">
            <v>4025</v>
          </cell>
          <cell r="P9">
            <v>0.24521739130434783</v>
          </cell>
          <cell r="Q9">
            <v>0.48420979935212549</v>
          </cell>
          <cell r="R9">
            <v>0</v>
          </cell>
          <cell r="S9">
            <v>884</v>
          </cell>
          <cell r="T9">
            <v>1978422</v>
          </cell>
          <cell r="U9">
            <v>0</v>
          </cell>
          <cell r="V9">
            <v>0</v>
          </cell>
          <cell r="W9">
            <v>1978422</v>
          </cell>
          <cell r="X9">
            <v>33666432</v>
          </cell>
          <cell r="Y9">
            <v>5.8765419513419181E-2</v>
          </cell>
          <cell r="Z9">
            <v>123785.15</v>
          </cell>
          <cell r="AB9">
            <v>123785.15</v>
          </cell>
          <cell r="AC9">
            <v>44570244.089999996</v>
          </cell>
          <cell r="AD9">
            <v>2.7773047360934926E-3</v>
          </cell>
          <cell r="AE9">
            <v>6.1542724249512674E-2</v>
          </cell>
          <cell r="AF9">
            <v>0.25</v>
          </cell>
          <cell r="AG9">
            <v>0</v>
          </cell>
          <cell r="AH9">
            <v>3421627</v>
          </cell>
          <cell r="AJ9">
            <v>15495137</v>
          </cell>
          <cell r="AK9">
            <v>2144841</v>
          </cell>
          <cell r="AL9">
            <v>198616.93</v>
          </cell>
          <cell r="AM9">
            <v>10146494.039999999</v>
          </cell>
          <cell r="AN9">
            <v>8016701.4100000001</v>
          </cell>
          <cell r="AO9">
            <v>36001790.379999995</v>
          </cell>
          <cell r="AP9">
            <v>149794820.63999981</v>
          </cell>
          <cell r="AQ9">
            <v>0.24034068885814611</v>
          </cell>
          <cell r="AR9">
            <v>8.3380399379875486E-2</v>
          </cell>
          <cell r="AS9">
            <v>1009807.6400000001</v>
          </cell>
          <cell r="AT9">
            <v>91414.849999999904</v>
          </cell>
          <cell r="AU9">
            <v>924067</v>
          </cell>
          <cell r="AV9">
            <v>28168912</v>
          </cell>
          <cell r="AW9">
            <v>43518469</v>
          </cell>
          <cell r="AX9">
            <v>105835942</v>
          </cell>
          <cell r="AY9">
            <v>53082</v>
          </cell>
          <cell r="BC9">
            <v>133401</v>
          </cell>
          <cell r="BD9">
            <v>8876</v>
          </cell>
          <cell r="BE9" t="str">
            <v>YES</v>
          </cell>
          <cell r="BF9" t="str">
            <v>NO</v>
          </cell>
          <cell r="BG9" t="str">
            <v>NO</v>
          </cell>
          <cell r="BH9" t="str">
            <v>NO</v>
          </cell>
          <cell r="BI9" t="str">
            <v>Michaela Morrison</v>
          </cell>
          <cell r="BJ9">
            <v>42551</v>
          </cell>
          <cell r="BK9" t="str">
            <v>615-296-3503</v>
          </cell>
          <cell r="BL9" t="str">
            <v>Michaela.Morrison@ArdentHealth.com</v>
          </cell>
          <cell r="BM9" t="str">
            <v>1</v>
          </cell>
          <cell r="BN9" t="str">
            <v>1</v>
          </cell>
          <cell r="BP9">
            <v>0.22209999999999999</v>
          </cell>
          <cell r="BQ9">
            <v>1464078.4506291838</v>
          </cell>
          <cell r="BR9">
            <v>1360047.1207885316</v>
          </cell>
          <cell r="BS9">
            <v>8150102.4100000001</v>
          </cell>
          <cell r="BT9">
            <v>1810137.745261</v>
          </cell>
          <cell r="BU9">
            <v>1110098.49</v>
          </cell>
          <cell r="BV9">
            <v>10974227.981417716</v>
          </cell>
          <cell r="BW9">
            <v>3524164.8266787156</v>
          </cell>
          <cell r="BY9">
            <v>1355139.9921375299</v>
          </cell>
          <cell r="BZ9">
            <v>2169024.8345411858</v>
          </cell>
        </row>
        <row r="10">
          <cell r="B10" t="str">
            <v>200311270A</v>
          </cell>
          <cell r="C10">
            <v>15</v>
          </cell>
          <cell r="D10">
            <v>0</v>
          </cell>
          <cell r="E10">
            <v>0</v>
          </cell>
          <cell r="F10" t="str">
            <v>37-1318</v>
          </cell>
          <cell r="G10" t="str">
            <v>10/1/14 -9/30/15</v>
          </cell>
          <cell r="H10">
            <v>42277</v>
          </cell>
          <cell r="I10" t="str">
            <v>Novitas - Stephanie Metzger</v>
          </cell>
          <cell r="J10" t="str">
            <v>stephanie.metzger@novitas-solutions.com</v>
          </cell>
          <cell r="K10" t="str">
            <v>717-526-3616</v>
          </cell>
          <cell r="L10">
            <v>34</v>
          </cell>
          <cell r="M10">
            <v>106</v>
          </cell>
          <cell r="N10">
            <v>140</v>
          </cell>
          <cell r="O10">
            <v>430</v>
          </cell>
          <cell r="P10">
            <v>0.32558139534883723</v>
          </cell>
          <cell r="Q10">
            <v>0.48420979935212549</v>
          </cell>
          <cell r="R10">
            <v>0</v>
          </cell>
          <cell r="S10">
            <v>295</v>
          </cell>
          <cell r="T10">
            <v>498694</v>
          </cell>
          <cell r="W10">
            <v>498694</v>
          </cell>
          <cell r="X10">
            <v>4995038</v>
          </cell>
          <cell r="Y10">
            <v>9.9837879111229988E-2</v>
          </cell>
          <cell r="Z10">
            <v>0</v>
          </cell>
          <cell r="AB10">
            <v>0</v>
          </cell>
          <cell r="AC10">
            <v>2716453</v>
          </cell>
          <cell r="AD10">
            <v>0</v>
          </cell>
          <cell r="AE10">
            <v>9.9837879111229988E-2</v>
          </cell>
          <cell r="AF10">
            <v>0.25</v>
          </cell>
          <cell r="AG10">
            <v>0</v>
          </cell>
          <cell r="AH10">
            <v>131805</v>
          </cell>
          <cell r="AJ10">
            <v>1536560</v>
          </cell>
          <cell r="AK10">
            <v>240573</v>
          </cell>
          <cell r="AM10">
            <v>713507</v>
          </cell>
          <cell r="AN10">
            <v>1975188</v>
          </cell>
          <cell r="AO10">
            <v>4465828</v>
          </cell>
          <cell r="AP10">
            <v>10865371</v>
          </cell>
          <cell r="AQ10">
            <v>0.41101477344860105</v>
          </cell>
          <cell r="AR10">
            <v>8.7809242776891838E-2</v>
          </cell>
          <cell r="AS10">
            <v>1031247</v>
          </cell>
          <cell r="AT10">
            <v>94737</v>
          </cell>
          <cell r="AU10">
            <v>23998</v>
          </cell>
          <cell r="AV10">
            <v>5201589</v>
          </cell>
          <cell r="AW10">
            <v>2610567</v>
          </cell>
          <cell r="AX10">
            <v>7523380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 t="str">
            <v>NO</v>
          </cell>
          <cell r="BF10" t="str">
            <v>NO</v>
          </cell>
          <cell r="BG10" t="str">
            <v>YES</v>
          </cell>
          <cell r="BH10" t="str">
            <v>NO</v>
          </cell>
          <cell r="BI10" t="str">
            <v>Shelly Barbee</v>
          </cell>
          <cell r="BJ10">
            <v>42669</v>
          </cell>
          <cell r="BK10" t="str">
            <v>816-474-7800</v>
          </cell>
          <cell r="BL10" t="str">
            <v>sbarbee@ruralcommunityhospitals.com</v>
          </cell>
          <cell r="BP10">
            <v>0.5756</v>
          </cell>
          <cell r="BQ10">
            <v>405357.06278275396</v>
          </cell>
          <cell r="BR10">
            <v>395590.6516716</v>
          </cell>
          <cell r="BS10">
            <v>1975188</v>
          </cell>
          <cell r="BT10">
            <v>1136918.2128000001</v>
          </cell>
          <cell r="BU10">
            <v>1125984</v>
          </cell>
          <cell r="BV10">
            <v>2776135.7144543538</v>
          </cell>
          <cell r="BW10">
            <v>811881.92725435412</v>
          </cell>
          <cell r="BY10">
            <v>295352.66734092264</v>
          </cell>
          <cell r="BZ10">
            <v>516529.25991343148</v>
          </cell>
        </row>
        <row r="11">
          <cell r="B11" t="str">
            <v>200313370A</v>
          </cell>
          <cell r="C11">
            <v>25</v>
          </cell>
          <cell r="D11">
            <v>0</v>
          </cell>
          <cell r="E11">
            <v>0</v>
          </cell>
          <cell r="F11" t="str">
            <v>37-1335</v>
          </cell>
          <cell r="G11" t="str">
            <v>10/1/2014 - 9/30/2015</v>
          </cell>
          <cell r="H11">
            <v>42277</v>
          </cell>
          <cell r="I11" t="str">
            <v>Novitas - Stephanie Metzger</v>
          </cell>
          <cell r="J11" t="str">
            <v>stephanie.metzger@novitas-solutions.com</v>
          </cell>
          <cell r="K11" t="str">
            <v>717-526-3616</v>
          </cell>
          <cell r="L11">
            <v>50</v>
          </cell>
          <cell r="M11">
            <v>224</v>
          </cell>
          <cell r="N11">
            <v>274</v>
          </cell>
          <cell r="O11">
            <v>700</v>
          </cell>
          <cell r="P11">
            <v>0.3914285714285714</v>
          </cell>
          <cell r="Q11">
            <v>0.48420979935212549</v>
          </cell>
          <cell r="R11">
            <v>0</v>
          </cell>
          <cell r="S11">
            <v>567</v>
          </cell>
          <cell r="T11">
            <v>684046</v>
          </cell>
          <cell r="W11">
            <v>684046</v>
          </cell>
          <cell r="X11">
            <v>6833311</v>
          </cell>
          <cell r="Y11">
            <v>0.10010461985412343</v>
          </cell>
          <cell r="Z11">
            <v>0</v>
          </cell>
          <cell r="AB11">
            <v>0</v>
          </cell>
          <cell r="AC11">
            <v>6061413</v>
          </cell>
          <cell r="AD11">
            <v>0</v>
          </cell>
          <cell r="AE11">
            <v>0.10010461985412343</v>
          </cell>
          <cell r="AF11">
            <v>0.25</v>
          </cell>
          <cell r="AG11">
            <v>0</v>
          </cell>
          <cell r="AH11">
            <v>142090</v>
          </cell>
          <cell r="AJ11">
            <v>2613363</v>
          </cell>
          <cell r="AK11">
            <v>465522</v>
          </cell>
          <cell r="AM11">
            <v>1753108</v>
          </cell>
          <cell r="AN11">
            <v>4322521</v>
          </cell>
          <cell r="AO11">
            <v>9154514</v>
          </cell>
          <cell r="AP11">
            <v>20269608</v>
          </cell>
          <cell r="AQ11">
            <v>0.45163744656532084</v>
          </cell>
          <cell r="AR11">
            <v>0.1094559894794216</v>
          </cell>
          <cell r="AS11">
            <v>1478471</v>
          </cell>
          <cell r="AT11">
            <v>139144</v>
          </cell>
          <cell r="AU11">
            <v>51676</v>
          </cell>
          <cell r="AV11">
            <v>7378405</v>
          </cell>
          <cell r="AW11">
            <v>6365879</v>
          </cell>
          <cell r="AX11">
            <v>12971753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 t="str">
            <v>NO</v>
          </cell>
          <cell r="BF11" t="str">
            <v>NO</v>
          </cell>
          <cell r="BG11" t="str">
            <v>YES</v>
          </cell>
          <cell r="BH11" t="str">
            <v>NO</v>
          </cell>
          <cell r="BI11" t="str">
            <v>Shelly Barbee</v>
          </cell>
          <cell r="BJ11">
            <v>42669</v>
          </cell>
          <cell r="BK11" t="str">
            <v>816-474-7800</v>
          </cell>
          <cell r="BL11" t="str">
            <v>sbarbee@ruralcommunityhospitals.com</v>
          </cell>
          <cell r="BP11">
            <v>0.43219999999999997</v>
          </cell>
          <cell r="BQ11">
            <v>564970.7971254827</v>
          </cell>
          <cell r="BR11">
            <v>722255.67498479981</v>
          </cell>
          <cell r="BS11">
            <v>4322521</v>
          </cell>
          <cell r="BT11">
            <v>1868193.5761999998</v>
          </cell>
          <cell r="BU11">
            <v>1617615</v>
          </cell>
          <cell r="BV11">
            <v>5609747.4721102826</v>
          </cell>
          <cell r="BW11">
            <v>1537805.0483102826</v>
          </cell>
          <cell r="BY11">
            <v>293546.92987728358</v>
          </cell>
          <cell r="BZ11">
            <v>1244258.1184329991</v>
          </cell>
        </row>
        <row r="12">
          <cell r="B12" t="str">
            <v>100700010G</v>
          </cell>
          <cell r="C12">
            <v>56</v>
          </cell>
          <cell r="D12">
            <v>0</v>
          </cell>
          <cell r="E12">
            <v>0</v>
          </cell>
          <cell r="F12" t="str">
            <v>370029</v>
          </cell>
          <cell r="G12" t="str">
            <v>03/31/15</v>
          </cell>
          <cell r="H12">
            <v>42369</v>
          </cell>
          <cell r="I12" t="str">
            <v>NOVITAS</v>
          </cell>
          <cell r="L12">
            <v>1325</v>
          </cell>
          <cell r="M12">
            <v>518</v>
          </cell>
          <cell r="N12">
            <v>1843</v>
          </cell>
          <cell r="O12">
            <v>4867</v>
          </cell>
          <cell r="P12">
            <v>0.37867269365111977</v>
          </cell>
          <cell r="Q12">
            <v>0.48420979935212549</v>
          </cell>
          <cell r="R12">
            <v>0</v>
          </cell>
          <cell r="S12">
            <v>2256</v>
          </cell>
          <cell r="T12">
            <v>2042454</v>
          </cell>
          <cell r="W12">
            <v>2042454</v>
          </cell>
          <cell r="X12">
            <v>20450502</v>
          </cell>
          <cell r="Y12">
            <v>9.9873049571105876E-2</v>
          </cell>
          <cell r="Z12">
            <v>0</v>
          </cell>
          <cell r="AB12">
            <v>0</v>
          </cell>
          <cell r="AC12">
            <v>21970498</v>
          </cell>
          <cell r="AD12">
            <v>0</v>
          </cell>
          <cell r="AE12">
            <v>9.9873049571105876E-2</v>
          </cell>
          <cell r="AF12">
            <v>0.25</v>
          </cell>
          <cell r="AG12">
            <v>0</v>
          </cell>
          <cell r="AH12">
            <v>5337043</v>
          </cell>
          <cell r="AJ12">
            <v>12276556</v>
          </cell>
          <cell r="AK12">
            <v>892834</v>
          </cell>
          <cell r="AL12">
            <v>1762</v>
          </cell>
          <cell r="AM12">
            <v>5119136</v>
          </cell>
          <cell r="AN12">
            <v>5829665</v>
          </cell>
          <cell r="AO12">
            <v>24119953</v>
          </cell>
          <cell r="AP12">
            <v>69876619</v>
          </cell>
          <cell r="AQ12">
            <v>0.34517916500796925</v>
          </cell>
          <cell r="AR12">
            <v>8.6062149057326315E-2</v>
          </cell>
          <cell r="AS12">
            <v>1327304</v>
          </cell>
          <cell r="AT12">
            <v>89319</v>
          </cell>
          <cell r="AU12">
            <v>158034</v>
          </cell>
          <cell r="AV12">
            <v>20764627</v>
          </cell>
          <cell r="AW12">
            <v>21997611</v>
          </cell>
          <cell r="AX12">
            <v>46010608</v>
          </cell>
          <cell r="AY12">
            <v>65552</v>
          </cell>
          <cell r="BC12">
            <v>1566</v>
          </cell>
          <cell r="BD12">
            <v>137</v>
          </cell>
          <cell r="BE12" t="str">
            <v>YES</v>
          </cell>
          <cell r="BF12" t="str">
            <v>YES</v>
          </cell>
          <cell r="BG12" t="str">
            <v>YES</v>
          </cell>
          <cell r="BH12" t="str">
            <v>NO</v>
          </cell>
          <cell r="BI12" t="str">
            <v>Alena Belfor</v>
          </cell>
          <cell r="BJ12">
            <v>42597</v>
          </cell>
          <cell r="BK12" t="str">
            <v>615-465-3388</v>
          </cell>
          <cell r="BL12" t="str">
            <v>Alena_Belfor@chs.net</v>
          </cell>
          <cell r="BM12" t="str">
            <v>1</v>
          </cell>
          <cell r="BN12" t="str">
            <v>1</v>
          </cell>
          <cell r="BP12">
            <v>0.37440000000000001</v>
          </cell>
          <cell r="BQ12">
            <v>2477403.2663774705</v>
          </cell>
          <cell r="BR12">
            <v>1799017.6403231998</v>
          </cell>
          <cell r="BS12">
            <v>5831231</v>
          </cell>
          <cell r="BT12">
            <v>2183212.8864000002</v>
          </cell>
          <cell r="BU12">
            <v>1416760</v>
          </cell>
          <cell r="BV12">
            <v>10107651.906700671</v>
          </cell>
          <cell r="BW12">
            <v>5042873.7931006709</v>
          </cell>
          <cell r="BY12">
            <v>1475695.4046972208</v>
          </cell>
          <cell r="BZ12">
            <v>3567178.3884034501</v>
          </cell>
        </row>
        <row r="13">
          <cell r="B13" t="str">
            <v>100774650D</v>
          </cell>
          <cell r="C13">
            <v>20</v>
          </cell>
          <cell r="D13">
            <v>0</v>
          </cell>
          <cell r="E13">
            <v>0</v>
          </cell>
          <cell r="F13" t="str">
            <v>37-1319</v>
          </cell>
          <cell r="G13">
            <v>42185</v>
          </cell>
          <cell r="H13">
            <v>42185</v>
          </cell>
          <cell r="I13" t="str">
            <v>NOVITAS</v>
          </cell>
          <cell r="L13">
            <v>162</v>
          </cell>
          <cell r="M13">
            <v>0</v>
          </cell>
          <cell r="N13">
            <v>162</v>
          </cell>
          <cell r="O13">
            <v>2061</v>
          </cell>
          <cell r="P13">
            <v>7.8602620087336247E-2</v>
          </cell>
          <cell r="Q13">
            <v>0.48420979935212549</v>
          </cell>
          <cell r="R13">
            <v>0</v>
          </cell>
          <cell r="S13">
            <v>2799</v>
          </cell>
          <cell r="T13">
            <v>550818</v>
          </cell>
          <cell r="U13">
            <v>0</v>
          </cell>
          <cell r="V13">
            <v>0</v>
          </cell>
          <cell r="W13">
            <v>550818</v>
          </cell>
          <cell r="X13">
            <v>4800001</v>
          </cell>
          <cell r="Y13">
            <v>0.11475372609297373</v>
          </cell>
          <cell r="Z13">
            <v>50921</v>
          </cell>
          <cell r="AA13">
            <v>0</v>
          </cell>
          <cell r="AB13">
            <v>50921</v>
          </cell>
          <cell r="AC13">
            <v>5400925</v>
          </cell>
          <cell r="AD13">
            <v>9.4281997991084859E-3</v>
          </cell>
          <cell r="AE13">
            <v>0.12418192589208221</v>
          </cell>
          <cell r="AF13">
            <v>0.25</v>
          </cell>
          <cell r="AG13">
            <v>0</v>
          </cell>
          <cell r="AH13">
            <v>326761</v>
          </cell>
          <cell r="AI13">
            <v>0</v>
          </cell>
          <cell r="AJ13">
            <v>998118</v>
          </cell>
          <cell r="AK13">
            <v>567024</v>
          </cell>
          <cell r="AL13">
            <v>120129</v>
          </cell>
          <cell r="AM13">
            <v>611276</v>
          </cell>
          <cell r="AN13">
            <v>0</v>
          </cell>
          <cell r="AO13">
            <v>2296547</v>
          </cell>
          <cell r="AP13">
            <v>9859082</v>
          </cell>
          <cell r="AQ13">
            <v>0.23293720449834984</v>
          </cell>
          <cell r="AR13">
            <v>0.13169877276606484</v>
          </cell>
          <cell r="AS13">
            <v>0</v>
          </cell>
          <cell r="AT13">
            <v>0</v>
          </cell>
          <cell r="AU13">
            <v>252742</v>
          </cell>
          <cell r="AV13">
            <v>4782994</v>
          </cell>
          <cell r="AW13">
            <v>5400925</v>
          </cell>
          <cell r="AX13">
            <v>4458157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 t="str">
            <v>NO</v>
          </cell>
          <cell r="BF13" t="str">
            <v>NO</v>
          </cell>
          <cell r="BG13" t="str">
            <v>YES</v>
          </cell>
          <cell r="BH13" t="str">
            <v>NO</v>
          </cell>
          <cell r="BI13" t="str">
            <v>Diane Downard</v>
          </cell>
          <cell r="BJ13">
            <v>42572</v>
          </cell>
          <cell r="BK13" t="str">
            <v>580-927-2327 X 283</v>
          </cell>
          <cell r="BL13" t="str">
            <v>D.Downard@ccghospitial.com</v>
          </cell>
          <cell r="BM13" t="str">
            <v>1</v>
          </cell>
          <cell r="BP13">
            <v>0.4869</v>
          </cell>
          <cell r="BQ13">
            <v>90796.879329563599</v>
          </cell>
          <cell r="BR13">
            <v>45920.7149412</v>
          </cell>
          <cell r="BS13">
            <v>0</v>
          </cell>
          <cell r="BT13">
            <v>0</v>
          </cell>
          <cell r="BU13">
            <v>0</v>
          </cell>
          <cell r="BV13">
            <v>136717.5942707636</v>
          </cell>
          <cell r="BW13">
            <v>136717.5942707636</v>
          </cell>
          <cell r="BY13">
            <v>53983.263799243563</v>
          </cell>
          <cell r="BZ13">
            <v>82734.330471520036</v>
          </cell>
        </row>
        <row r="14">
          <cell r="B14" t="str">
            <v>100749570S</v>
          </cell>
          <cell r="C14">
            <v>283</v>
          </cell>
          <cell r="D14">
            <v>0</v>
          </cell>
          <cell r="E14">
            <v>0</v>
          </cell>
          <cell r="F14" t="str">
            <v>37-0056</v>
          </cell>
          <cell r="G14" t="str">
            <v>06/30/2015</v>
          </cell>
          <cell r="H14">
            <v>42551</v>
          </cell>
          <cell r="I14" t="str">
            <v>Novitas Solutions</v>
          </cell>
          <cell r="J14" t="str">
            <v>www.novitas-solutions.com</v>
          </cell>
          <cell r="K14" t="str">
            <v>1-877-235-8073</v>
          </cell>
          <cell r="L14">
            <v>9288</v>
          </cell>
          <cell r="M14">
            <v>4834</v>
          </cell>
          <cell r="N14">
            <v>14122</v>
          </cell>
          <cell r="O14">
            <v>46745</v>
          </cell>
          <cell r="P14">
            <v>0.30210717723820729</v>
          </cell>
          <cell r="Q14">
            <v>0.48420979935212549</v>
          </cell>
          <cell r="R14">
            <v>0</v>
          </cell>
          <cell r="S14">
            <v>22654</v>
          </cell>
          <cell r="T14">
            <v>16525699.27</v>
          </cell>
          <cell r="V14">
            <v>177036.42</v>
          </cell>
          <cell r="W14">
            <v>16702735.689999999</v>
          </cell>
          <cell r="X14">
            <v>169765224.22999999</v>
          </cell>
          <cell r="Y14">
            <v>9.8387262560740527E-2</v>
          </cell>
          <cell r="Z14">
            <v>3072871.86</v>
          </cell>
          <cell r="AA14">
            <v>0</v>
          </cell>
          <cell r="AB14">
            <v>3072871.86</v>
          </cell>
          <cell r="AC14">
            <v>257883257</v>
          </cell>
          <cell r="AD14">
            <v>1.191574783003458E-2</v>
          </cell>
          <cell r="AE14">
            <v>0.11030301039077511</v>
          </cell>
          <cell r="AF14">
            <v>0.25</v>
          </cell>
          <cell r="AG14">
            <v>0</v>
          </cell>
          <cell r="AH14">
            <v>36885209.920000002</v>
          </cell>
          <cell r="AI14">
            <v>0</v>
          </cell>
          <cell r="AJ14">
            <v>70326770.689999998</v>
          </cell>
          <cell r="AK14">
            <v>33793577</v>
          </cell>
          <cell r="AL14">
            <v>145195.09</v>
          </cell>
          <cell r="AM14">
            <v>37775794.850000001</v>
          </cell>
          <cell r="AN14">
            <v>27565059.329999998</v>
          </cell>
          <cell r="AO14">
            <v>169606396.95999998</v>
          </cell>
          <cell r="AP14">
            <v>575266303</v>
          </cell>
          <cell r="AQ14">
            <v>0.29483110009313368</v>
          </cell>
          <cell r="AR14">
            <v>0.12466324998702383</v>
          </cell>
          <cell r="AS14">
            <v>7718820</v>
          </cell>
          <cell r="AT14">
            <v>799519.36</v>
          </cell>
          <cell r="AU14">
            <v>1271300.29</v>
          </cell>
          <cell r="AV14">
            <v>153792761</v>
          </cell>
          <cell r="AW14">
            <v>260083893</v>
          </cell>
          <cell r="AX14">
            <v>304145531</v>
          </cell>
          <cell r="AY14">
            <v>991510</v>
          </cell>
          <cell r="AZ14">
            <v>0</v>
          </cell>
          <cell r="BA14">
            <v>0</v>
          </cell>
          <cell r="BB14">
            <v>0</v>
          </cell>
          <cell r="BC14">
            <v>376249.28</v>
          </cell>
          <cell r="BD14">
            <v>41962.239999999998</v>
          </cell>
          <cell r="BE14" t="str">
            <v>YES</v>
          </cell>
          <cell r="BF14" t="str">
            <v>YES</v>
          </cell>
          <cell r="BG14" t="str">
            <v>NO</v>
          </cell>
          <cell r="BH14" t="str">
            <v>NO</v>
          </cell>
          <cell r="BI14" t="str">
            <v>Julia Torres</v>
          </cell>
          <cell r="BJ14">
            <v>42572</v>
          </cell>
          <cell r="BK14" t="str">
            <v>580-355-8699 ext 13843</v>
          </cell>
          <cell r="BL14" t="str">
            <v>torresj@ccmhonline.com</v>
          </cell>
          <cell r="BM14" t="str">
            <v>1</v>
          </cell>
          <cell r="BN14" t="str">
            <v>1</v>
          </cell>
          <cell r="BP14">
            <v>0.28760000000000002</v>
          </cell>
          <cell r="BQ14">
            <v>3732700.8546127458</v>
          </cell>
          <cell r="BR14">
            <v>9813657.7299637794</v>
          </cell>
          <cell r="BS14">
            <v>27941308.609999999</v>
          </cell>
          <cell r="BT14">
            <v>8035920.3562360005</v>
          </cell>
          <cell r="BU14">
            <v>8560301.5999999996</v>
          </cell>
          <cell r="BV14">
            <v>41487667.194576524</v>
          </cell>
          <cell r="BW14">
            <v>13021977.340812525</v>
          </cell>
          <cell r="BY14">
            <v>11280176.851976223</v>
          </cell>
          <cell r="BZ14">
            <v>1741800.4888363015</v>
          </cell>
        </row>
        <row r="15">
          <cell r="B15" t="str">
            <v>100261400B</v>
          </cell>
          <cell r="C15">
            <v>55</v>
          </cell>
          <cell r="D15" t="str">
            <v>100261400G</v>
          </cell>
          <cell r="E15">
            <v>0</v>
          </cell>
          <cell r="F15" t="str">
            <v>37-0065</v>
          </cell>
          <cell r="G15" t="str">
            <v>12/31/2015</v>
          </cell>
          <cell r="H15">
            <v>42369</v>
          </cell>
          <cell r="I15" t="str">
            <v>Novitas Solutions, Inc.  Carrie Rudy</v>
          </cell>
          <cell r="J15" t="str">
            <v>Carrie.rudy@novitas-solutions.com</v>
          </cell>
          <cell r="K15" t="str">
            <v>412-802-1718</v>
          </cell>
          <cell r="L15">
            <v>803</v>
          </cell>
          <cell r="M15">
            <v>2690</v>
          </cell>
          <cell r="N15">
            <v>3493</v>
          </cell>
          <cell r="O15">
            <v>7576</v>
          </cell>
          <cell r="P15">
            <v>0.46106124604012672</v>
          </cell>
          <cell r="Q15">
            <v>0.48420979935212549</v>
          </cell>
          <cell r="R15">
            <v>0</v>
          </cell>
          <cell r="S15">
            <v>5956</v>
          </cell>
          <cell r="T15">
            <v>2046257</v>
          </cell>
          <cell r="U15">
            <v>0</v>
          </cell>
          <cell r="V15">
            <v>0</v>
          </cell>
          <cell r="W15">
            <v>2046257</v>
          </cell>
          <cell r="X15">
            <v>20172861</v>
          </cell>
          <cell r="Y15">
            <v>0.1014361324355529</v>
          </cell>
          <cell r="Z15">
            <v>90132</v>
          </cell>
          <cell r="AA15">
            <v>0</v>
          </cell>
          <cell r="AB15">
            <v>90132</v>
          </cell>
          <cell r="AC15">
            <v>14607278</v>
          </cell>
          <cell r="AD15">
            <v>6.1703487809296161E-3</v>
          </cell>
          <cell r="AE15">
            <v>0.10760648121648252</v>
          </cell>
          <cell r="AF15">
            <v>0.25</v>
          </cell>
          <cell r="AG15">
            <v>0</v>
          </cell>
          <cell r="AH15">
            <v>1338758</v>
          </cell>
          <cell r="AI15">
            <v>0</v>
          </cell>
          <cell r="AJ15">
            <v>7626965</v>
          </cell>
          <cell r="AK15">
            <v>1514402</v>
          </cell>
          <cell r="AL15">
            <v>208088</v>
          </cell>
          <cell r="AM15">
            <v>2523945</v>
          </cell>
          <cell r="AN15">
            <v>8360601</v>
          </cell>
          <cell r="AO15">
            <v>20234001</v>
          </cell>
          <cell r="AP15">
            <v>55165435</v>
          </cell>
          <cell r="AQ15">
            <v>0.36678766332577639</v>
          </cell>
          <cell r="AR15">
            <v>7.6976371164298799E-2</v>
          </cell>
          <cell r="AS15">
            <v>3297630</v>
          </cell>
          <cell r="AT15">
            <v>220528</v>
          </cell>
          <cell r="AU15">
            <v>84660</v>
          </cell>
          <cell r="AV15">
            <v>23931299</v>
          </cell>
          <cell r="AW15">
            <v>14820878</v>
          </cell>
          <cell r="AX15">
            <v>40558159</v>
          </cell>
          <cell r="AY15">
            <v>58548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 t="str">
            <v>YES</v>
          </cell>
          <cell r="BF15" t="str">
            <v>YES</v>
          </cell>
          <cell r="BG15" t="str">
            <v>NO</v>
          </cell>
          <cell r="BH15" t="str">
            <v>NO</v>
          </cell>
          <cell r="BI15" t="str">
            <v>James Maxwell</v>
          </cell>
          <cell r="BJ15">
            <v>42579</v>
          </cell>
          <cell r="BK15" t="str">
            <v>918-292-8698</v>
          </cell>
          <cell r="BL15" t="str">
            <v>jmaxwell@maxwellhc.com</v>
          </cell>
          <cell r="BM15" t="str">
            <v>1</v>
          </cell>
          <cell r="BN15" t="str">
            <v>1</v>
          </cell>
          <cell r="BP15">
            <v>0.3957</v>
          </cell>
          <cell r="BQ15">
            <v>942634.44344004034</v>
          </cell>
          <cell r="BR15">
            <v>935088.53233949991</v>
          </cell>
          <cell r="BS15">
            <v>8360601</v>
          </cell>
          <cell r="BT15">
            <v>3308289.8157000002</v>
          </cell>
          <cell r="BU15">
            <v>3518158</v>
          </cell>
          <cell r="BV15">
            <v>10238323.975779541</v>
          </cell>
          <cell r="BW15">
            <v>1667854.791479541</v>
          </cell>
          <cell r="BY15">
            <v>1161419.4807547077</v>
          </cell>
          <cell r="BZ15">
            <v>506435.31072483328</v>
          </cell>
        </row>
        <row r="16">
          <cell r="B16" t="str">
            <v>200044190A</v>
          </cell>
          <cell r="C16">
            <v>99</v>
          </cell>
          <cell r="D16">
            <v>0</v>
          </cell>
          <cell r="E16">
            <v>0</v>
          </cell>
          <cell r="F16" t="str">
            <v>370099</v>
          </cell>
          <cell r="G16" t="str">
            <v>2015</v>
          </cell>
          <cell r="H16">
            <v>42338</v>
          </cell>
          <cell r="I16" t="str">
            <v>Novitas, Steve Lolubowicz</v>
          </cell>
          <cell r="J16" t="str">
            <v>Steve.Holubowicz@Novitas-Solutions.com</v>
          </cell>
          <cell r="K16" t="str">
            <v>414-802-1796</v>
          </cell>
          <cell r="L16">
            <v>1298</v>
          </cell>
          <cell r="M16">
            <v>1971</v>
          </cell>
          <cell r="N16">
            <v>3269</v>
          </cell>
          <cell r="O16">
            <v>8497</v>
          </cell>
          <cell r="P16">
            <v>0.38472402024243851</v>
          </cell>
          <cell r="Q16">
            <v>0.48420979935212549</v>
          </cell>
          <cell r="R16">
            <v>0</v>
          </cell>
          <cell r="S16">
            <v>5275</v>
          </cell>
          <cell r="T16">
            <v>2190765</v>
          </cell>
          <cell r="W16">
            <v>2190765</v>
          </cell>
          <cell r="X16">
            <v>20308532</v>
          </cell>
          <cell r="Y16">
            <v>0.10787411911407481</v>
          </cell>
          <cell r="Z16">
            <v>166703.4</v>
          </cell>
          <cell r="AB16">
            <v>166703.4</v>
          </cell>
          <cell r="AC16">
            <v>32248081.099999957</v>
          </cell>
          <cell r="AD16">
            <v>5.1694052580387555E-3</v>
          </cell>
          <cell r="AE16">
            <v>0.11304352437211357</v>
          </cell>
          <cell r="AF16">
            <v>0.25</v>
          </cell>
          <cell r="AG16">
            <v>0</v>
          </cell>
          <cell r="AH16">
            <v>4695223.8800000055</v>
          </cell>
          <cell r="AJ16">
            <v>15273639</v>
          </cell>
          <cell r="AK16">
            <v>1410210</v>
          </cell>
          <cell r="AL16">
            <v>118697.04999999999</v>
          </cell>
          <cell r="AM16">
            <v>8402976</v>
          </cell>
          <cell r="AN16">
            <v>10155278</v>
          </cell>
          <cell r="AO16">
            <v>35360800.049999997</v>
          </cell>
          <cell r="AP16">
            <v>84951986.560003564</v>
          </cell>
          <cell r="AQ16">
            <v>0.41624453390532357</v>
          </cell>
          <cell r="AR16">
            <v>0.11691172216420014</v>
          </cell>
          <cell r="AS16">
            <v>2585568</v>
          </cell>
          <cell r="AT16">
            <v>224955</v>
          </cell>
          <cell r="AU16">
            <v>138235</v>
          </cell>
          <cell r="AV16">
            <v>20256291</v>
          </cell>
          <cell r="AW16">
            <v>31733521</v>
          </cell>
          <cell r="AX16">
            <v>52978582</v>
          </cell>
          <cell r="AY16">
            <v>95376</v>
          </cell>
          <cell r="BC16">
            <v>268681</v>
          </cell>
          <cell r="BD16">
            <v>18194</v>
          </cell>
          <cell r="BE16" t="str">
            <v>YES</v>
          </cell>
          <cell r="BF16" t="str">
            <v>NO</v>
          </cell>
          <cell r="BG16" t="str">
            <v>NO</v>
          </cell>
          <cell r="BH16" t="str">
            <v>NO</v>
          </cell>
          <cell r="BI16" t="str">
            <v>Michaela Morrison</v>
          </cell>
          <cell r="BJ16">
            <v>42551</v>
          </cell>
          <cell r="BK16" t="str">
            <v>615-296-3503</v>
          </cell>
          <cell r="BL16" t="str">
            <v>Michaela.Morrison@ArdentHealth.com</v>
          </cell>
          <cell r="BM16" t="str">
            <v>1</v>
          </cell>
          <cell r="BN16" t="str">
            <v>1</v>
          </cell>
          <cell r="BP16">
            <v>0.26650000000000001</v>
          </cell>
          <cell r="BQ16">
            <v>1901179.2353216268</v>
          </cell>
          <cell r="BR16">
            <v>2149484.7403919999</v>
          </cell>
          <cell r="BS16">
            <v>10423959</v>
          </cell>
          <cell r="BT16">
            <v>2777985.0734999999</v>
          </cell>
          <cell r="BU16">
            <v>2828717</v>
          </cell>
          <cell r="BV16">
            <v>14474622.975713626</v>
          </cell>
          <cell r="BW16">
            <v>3999932.0492136264</v>
          </cell>
          <cell r="BY16">
            <v>1288554.2494253058</v>
          </cell>
          <cell r="BZ16">
            <v>2711377.7997883204</v>
          </cell>
        </row>
        <row r="17">
          <cell r="B17" t="str">
            <v>200259440A</v>
          </cell>
          <cell r="C17">
            <v>15</v>
          </cell>
          <cell r="D17">
            <v>0</v>
          </cell>
          <cell r="E17">
            <v>0</v>
          </cell>
          <cell r="F17" t="str">
            <v>37-1331</v>
          </cell>
          <cell r="G17" t="str">
            <v>10/1/2014 - 9/30/2015</v>
          </cell>
          <cell r="H17">
            <v>42277</v>
          </cell>
          <cell r="I17" t="str">
            <v>Novitas - Margaret Doerschner</v>
          </cell>
          <cell r="J17" t="str">
            <v>margaret.doerschner@novitas-solutions.com</v>
          </cell>
          <cell r="K17" t="str">
            <v>412-802-1794</v>
          </cell>
          <cell r="L17">
            <v>263</v>
          </cell>
          <cell r="M17">
            <v>546</v>
          </cell>
          <cell r="N17">
            <v>809</v>
          </cell>
          <cell r="O17">
            <v>1695</v>
          </cell>
          <cell r="P17">
            <v>0.47728613569321532</v>
          </cell>
          <cell r="Q17">
            <v>0.48420979935212549</v>
          </cell>
          <cell r="R17">
            <v>0</v>
          </cell>
          <cell r="S17">
            <v>886</v>
          </cell>
          <cell r="T17">
            <v>1229552.1499999999</v>
          </cell>
          <cell r="U17">
            <v>0</v>
          </cell>
          <cell r="V17">
            <v>0</v>
          </cell>
          <cell r="W17">
            <v>1229552.1499999999</v>
          </cell>
          <cell r="X17">
            <v>413570.91</v>
          </cell>
          <cell r="Y17">
            <v>2.973014107786256</v>
          </cell>
          <cell r="Z17">
            <v>0</v>
          </cell>
          <cell r="AA17">
            <v>0</v>
          </cell>
          <cell r="AB17">
            <v>0</v>
          </cell>
          <cell r="AC17">
            <v>6690078.6100000003</v>
          </cell>
          <cell r="AD17">
            <v>0</v>
          </cell>
          <cell r="AE17">
            <v>2.973014107786256</v>
          </cell>
          <cell r="AF17">
            <v>0.25</v>
          </cell>
          <cell r="AG17" t="str">
            <v>Meets Min.</v>
          </cell>
          <cell r="AH17">
            <v>922638.99</v>
          </cell>
          <cell r="AI17">
            <v>0</v>
          </cell>
          <cell r="AJ17">
            <v>4503475.59</v>
          </cell>
          <cell r="AK17">
            <v>671097</v>
          </cell>
          <cell r="AL17">
            <v>2396</v>
          </cell>
          <cell r="AM17">
            <v>1533040.52</v>
          </cell>
          <cell r="AN17">
            <v>2554316.83</v>
          </cell>
          <cell r="AO17">
            <v>9264325.9399999995</v>
          </cell>
          <cell r="AP17">
            <v>21795805.879999999</v>
          </cell>
          <cell r="AQ17">
            <v>0.42505085570160162</v>
          </cell>
          <cell r="AR17">
            <v>0.10123661094012276</v>
          </cell>
          <cell r="AS17">
            <v>1058562.1599999999</v>
          </cell>
          <cell r="AT17">
            <v>118615.32</v>
          </cell>
          <cell r="AU17">
            <v>75267.289999999994</v>
          </cell>
          <cell r="AV17">
            <v>9817637</v>
          </cell>
          <cell r="AW17">
            <v>6186710</v>
          </cell>
          <cell r="AX17">
            <v>12400034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 t="str">
            <v>NO</v>
          </cell>
          <cell r="BF17" t="str">
            <v>NO</v>
          </cell>
          <cell r="BG17" t="str">
            <v>YES</v>
          </cell>
          <cell r="BH17" t="str">
            <v>NO</v>
          </cell>
          <cell r="BI17" t="str">
            <v>Shelly Barbee</v>
          </cell>
          <cell r="BJ17" t="str">
            <v>7.28.16</v>
          </cell>
          <cell r="BK17" t="str">
            <v>816-474-7800</v>
          </cell>
          <cell r="BL17" t="str">
            <v>sbarbee@ruralcommunityhospitals.com</v>
          </cell>
          <cell r="BP17">
            <v>0.42930000000000001</v>
          </cell>
          <cell r="BQ17">
            <v>745915.87348906824</v>
          </cell>
          <cell r="BR17">
            <v>596272.94635642786</v>
          </cell>
          <cell r="BS17">
            <v>2554316.83</v>
          </cell>
          <cell r="BT17">
            <v>1096568.2151190001</v>
          </cell>
          <cell r="BU17">
            <v>1177177.48</v>
          </cell>
          <cell r="BV17">
            <v>3896505.6498454963</v>
          </cell>
          <cell r="BW17">
            <v>1261579.5549644963</v>
          </cell>
          <cell r="BY17">
            <v>671848.10402662854</v>
          </cell>
          <cell r="BZ17">
            <v>589731.45093786775</v>
          </cell>
        </row>
        <row r="18">
          <cell r="B18" t="str">
            <v>100700120A</v>
          </cell>
          <cell r="C18">
            <v>138</v>
          </cell>
          <cell r="D18" t="str">
            <v>100700120N</v>
          </cell>
          <cell r="E18">
            <v>0</v>
          </cell>
          <cell r="F18" t="str">
            <v>37-0218</v>
          </cell>
          <cell r="L18">
            <v>1787</v>
          </cell>
          <cell r="M18">
            <v>3180</v>
          </cell>
          <cell r="N18">
            <v>4967</v>
          </cell>
          <cell r="O18">
            <v>16872</v>
          </cell>
          <cell r="P18">
            <v>0.29439307728781411</v>
          </cell>
          <cell r="Q18">
            <v>0.48420979935212549</v>
          </cell>
          <cell r="R18">
            <v>0</v>
          </cell>
          <cell r="S18">
            <v>10362</v>
          </cell>
          <cell r="T18">
            <v>5926864</v>
          </cell>
          <cell r="U18">
            <v>0</v>
          </cell>
          <cell r="V18">
            <v>0</v>
          </cell>
          <cell r="W18">
            <v>5926864</v>
          </cell>
          <cell r="X18">
            <v>74282822</v>
          </cell>
          <cell r="Y18">
            <v>7.9787814200165952E-2</v>
          </cell>
          <cell r="Z18">
            <v>2576816</v>
          </cell>
          <cell r="AB18">
            <v>2576816</v>
          </cell>
          <cell r="AC18">
            <v>91461621</v>
          </cell>
          <cell r="AD18">
            <v>2.8173740764992565E-2</v>
          </cell>
          <cell r="AE18">
            <v>0.10796155496515852</v>
          </cell>
          <cell r="AF18">
            <v>0.25</v>
          </cell>
          <cell r="AG18">
            <v>0</v>
          </cell>
          <cell r="AH18">
            <v>7772748</v>
          </cell>
          <cell r="AI18">
            <v>0</v>
          </cell>
          <cell r="AJ18">
            <v>31184537</v>
          </cell>
          <cell r="AK18">
            <v>5116063</v>
          </cell>
          <cell r="AL18">
            <v>618366</v>
          </cell>
          <cell r="AM18">
            <v>17448442</v>
          </cell>
          <cell r="AN18">
            <v>30225941</v>
          </cell>
          <cell r="AO18">
            <v>84593349</v>
          </cell>
          <cell r="AP18">
            <v>262080833</v>
          </cell>
          <cell r="AQ18">
            <v>0.32277579413829166</v>
          </cell>
          <cell r="AR18">
            <v>8.8456949463374152E-2</v>
          </cell>
          <cell r="AS18">
            <v>6257459</v>
          </cell>
          <cell r="AT18">
            <v>404658</v>
          </cell>
          <cell r="AU18">
            <v>482612</v>
          </cell>
          <cell r="AV18">
            <v>61558352</v>
          </cell>
          <cell r="AW18">
            <v>95718459</v>
          </cell>
          <cell r="AX18">
            <v>170765243</v>
          </cell>
          <cell r="AY18">
            <v>111758</v>
          </cell>
          <cell r="BB18">
            <v>0</v>
          </cell>
          <cell r="BC18">
            <v>139858</v>
          </cell>
          <cell r="BD18">
            <v>13672</v>
          </cell>
          <cell r="BE18" t="str">
            <v>YES</v>
          </cell>
          <cell r="BM18" t="str">
            <v>1</v>
          </cell>
          <cell r="BN18" t="str">
            <v>1</v>
          </cell>
          <cell r="BP18">
            <v>0.23599999999999999</v>
          </cell>
          <cell r="BQ18">
            <v>1710024.5496895614</v>
          </cell>
          <cell r="BR18">
            <v>3718830.3791759997</v>
          </cell>
          <cell r="BS18">
            <v>30365799</v>
          </cell>
          <cell r="BT18">
            <v>7166328.5639999993</v>
          </cell>
          <cell r="BU18">
            <v>6675789</v>
          </cell>
          <cell r="BV18">
            <v>35794653.928865559</v>
          </cell>
          <cell r="BW18">
            <v>5919394.4928655606</v>
          </cell>
          <cell r="BY18">
            <v>3583111.3875321667</v>
          </cell>
          <cell r="BZ18">
            <v>2336283.1053333939</v>
          </cell>
        </row>
        <row r="19">
          <cell r="B19" t="str">
            <v>100696610B</v>
          </cell>
          <cell r="C19">
            <v>148</v>
          </cell>
          <cell r="D19">
            <v>0</v>
          </cell>
          <cell r="E19">
            <v>0</v>
          </cell>
          <cell r="F19" t="str">
            <v>370014</v>
          </cell>
          <cell r="G19" t="str">
            <v>9/30/15</v>
          </cell>
          <cell r="H19">
            <v>42369</v>
          </cell>
          <cell r="I19" t="str">
            <v>WPS</v>
          </cell>
          <cell r="L19">
            <v>5042</v>
          </cell>
          <cell r="M19">
            <v>4651</v>
          </cell>
          <cell r="N19">
            <v>9693</v>
          </cell>
          <cell r="O19">
            <v>21244</v>
          </cell>
          <cell r="P19">
            <v>0.45627000564865372</v>
          </cell>
          <cell r="Q19">
            <v>0.48420979935212549</v>
          </cell>
          <cell r="R19">
            <v>0</v>
          </cell>
          <cell r="S19">
            <v>11089</v>
          </cell>
          <cell r="T19">
            <v>8756419</v>
          </cell>
          <cell r="W19">
            <v>8756419</v>
          </cell>
          <cell r="X19">
            <v>89742476</v>
          </cell>
          <cell r="Y19">
            <v>9.7572736905542926E-2</v>
          </cell>
          <cell r="Z19">
            <v>211524</v>
          </cell>
          <cell r="AB19">
            <v>211524</v>
          </cell>
          <cell r="AC19">
            <v>363999881</v>
          </cell>
          <cell r="AD19">
            <v>5.8111008008818557E-4</v>
          </cell>
          <cell r="AE19">
            <v>9.8153846985631107E-2</v>
          </cell>
          <cell r="AF19">
            <v>0.25</v>
          </cell>
          <cell r="AG19">
            <v>0</v>
          </cell>
          <cell r="AH19">
            <v>75445826</v>
          </cell>
          <cell r="AJ19">
            <v>172310979</v>
          </cell>
          <cell r="AK19">
            <v>3955897</v>
          </cell>
          <cell r="AL19">
            <v>67571</v>
          </cell>
          <cell r="AM19">
            <v>60737101</v>
          </cell>
          <cell r="AN19">
            <v>124751067</v>
          </cell>
          <cell r="AO19">
            <v>361822615</v>
          </cell>
          <cell r="AP19">
            <v>752994301</v>
          </cell>
          <cell r="AQ19">
            <v>0.4805117575518012</v>
          </cell>
          <cell r="AR19">
            <v>8.6004062599140438E-2</v>
          </cell>
          <cell r="AS19">
            <v>8940866</v>
          </cell>
          <cell r="AT19">
            <v>689548</v>
          </cell>
          <cell r="AU19">
            <v>417276</v>
          </cell>
          <cell r="AV19">
            <v>61277252</v>
          </cell>
          <cell r="AW19">
            <v>354019693</v>
          </cell>
          <cell r="AX19">
            <v>388974608</v>
          </cell>
          <cell r="AY19">
            <v>905071</v>
          </cell>
          <cell r="BC19">
            <v>1053972</v>
          </cell>
          <cell r="BD19">
            <v>55528</v>
          </cell>
          <cell r="BE19" t="str">
            <v>YES</v>
          </cell>
          <cell r="BF19" t="str">
            <v>NO</v>
          </cell>
          <cell r="BG19" t="str">
            <v>NO</v>
          </cell>
          <cell r="BH19" t="str">
            <v>NO</v>
          </cell>
          <cell r="BI19" t="str">
            <v>Alena Belfor</v>
          </cell>
          <cell r="BJ19">
            <v>42597</v>
          </cell>
          <cell r="BK19" t="str">
            <v>615-465-3388</v>
          </cell>
          <cell r="BL19" t="str">
            <v>Alena_Belfor@chs.net</v>
          </cell>
          <cell r="BM19" t="str">
            <v>1</v>
          </cell>
          <cell r="BN19" t="str">
            <v>1</v>
          </cell>
          <cell r="BP19">
            <v>9.1200000000000003E-2</v>
          </cell>
          <cell r="BQ19">
            <v>5602926.856378885</v>
          </cell>
          <cell r="BR19">
            <v>5239752.4062575996</v>
          </cell>
          <cell r="BS19">
            <v>125805039</v>
          </cell>
          <cell r="BT19">
            <v>11473419.5568</v>
          </cell>
          <cell r="BU19">
            <v>9685942</v>
          </cell>
          <cell r="BV19">
            <v>136647718.26263648</v>
          </cell>
          <cell r="BW19">
            <v>12630156.819436483</v>
          </cell>
          <cell r="BY19">
            <v>7327524.5104110213</v>
          </cell>
          <cell r="BZ19">
            <v>5302632.3090254618</v>
          </cell>
        </row>
        <row r="20">
          <cell r="B20" t="str">
            <v>100699410A</v>
          </cell>
          <cell r="C20">
            <v>62</v>
          </cell>
          <cell r="D20">
            <v>0</v>
          </cell>
          <cell r="E20">
            <v>0</v>
          </cell>
          <cell r="F20" t="str">
            <v>37-0019</v>
          </cell>
          <cell r="G20">
            <v>42185</v>
          </cell>
          <cell r="H20">
            <v>42185</v>
          </cell>
          <cell r="I20" t="str">
            <v>Monica Scott</v>
          </cell>
          <cell r="J20" t="str">
            <v>mscott@gprmc-ok.com</v>
          </cell>
          <cell r="K20" t="str">
            <v>580-821-5500</v>
          </cell>
          <cell r="L20">
            <v>1130</v>
          </cell>
          <cell r="M20">
            <v>0</v>
          </cell>
          <cell r="N20">
            <v>1130</v>
          </cell>
          <cell r="O20">
            <v>7681</v>
          </cell>
          <cell r="P20">
            <v>0.1471162609035282</v>
          </cell>
          <cell r="Q20">
            <v>0.48420979935212549</v>
          </cell>
          <cell r="R20">
            <v>0</v>
          </cell>
          <cell r="S20">
            <v>4013</v>
          </cell>
          <cell r="T20">
            <v>2740590</v>
          </cell>
          <cell r="U20">
            <v>0</v>
          </cell>
          <cell r="V20">
            <v>145122</v>
          </cell>
          <cell r="W20">
            <v>2885712</v>
          </cell>
          <cell r="X20">
            <v>39607934</v>
          </cell>
          <cell r="Y20">
            <v>7.2856918010416799E-2</v>
          </cell>
          <cell r="Z20">
            <v>572600</v>
          </cell>
          <cell r="AA20">
            <v>0</v>
          </cell>
          <cell r="AB20">
            <v>572600</v>
          </cell>
          <cell r="AC20">
            <v>43273904</v>
          </cell>
          <cell r="AD20">
            <v>1.3231993119918184E-2</v>
          </cell>
          <cell r="AE20">
            <v>8.6088911130334983E-2</v>
          </cell>
          <cell r="AF20">
            <v>0.25</v>
          </cell>
          <cell r="AG20">
            <v>0</v>
          </cell>
          <cell r="AH20">
            <v>4348129</v>
          </cell>
          <cell r="AI20">
            <v>0</v>
          </cell>
          <cell r="AJ20">
            <v>13925281</v>
          </cell>
          <cell r="AK20">
            <v>6788498</v>
          </cell>
          <cell r="AL20">
            <v>118000</v>
          </cell>
          <cell r="AM20">
            <v>10422044</v>
          </cell>
          <cell r="AN20">
            <v>0</v>
          </cell>
          <cell r="AO20">
            <v>31253823</v>
          </cell>
          <cell r="AP20">
            <v>125805763</v>
          </cell>
          <cell r="AQ20">
            <v>0.24842918364558544</v>
          </cell>
          <cell r="AR20">
            <v>0.13774044675520947</v>
          </cell>
          <cell r="AS20">
            <v>0</v>
          </cell>
          <cell r="AT20">
            <v>0</v>
          </cell>
          <cell r="AU20">
            <v>451225</v>
          </cell>
          <cell r="AV20">
            <v>36471013</v>
          </cell>
          <cell r="AW20">
            <v>41882881</v>
          </cell>
          <cell r="AX20">
            <v>74425042</v>
          </cell>
          <cell r="AY20">
            <v>135633</v>
          </cell>
          <cell r="BC20">
            <v>0</v>
          </cell>
          <cell r="BD20">
            <v>0</v>
          </cell>
          <cell r="BE20" t="str">
            <v>YES</v>
          </cell>
          <cell r="BF20" t="str">
            <v>YES</v>
          </cell>
          <cell r="BI20" t="str">
            <v>Monica Scott, CFO</v>
          </cell>
          <cell r="BJ20">
            <v>42580</v>
          </cell>
          <cell r="BK20" t="str">
            <v>580-821-5500</v>
          </cell>
          <cell r="BL20" t="str">
            <v>mscott@gprmc-ok.com</v>
          </cell>
          <cell r="BM20" t="str">
            <v>1</v>
          </cell>
          <cell r="BN20" t="str">
            <v>1</v>
          </cell>
          <cell r="BP20">
            <v>0.31790000000000002</v>
          </cell>
          <cell r="BQ20">
            <v>1469805.077125998</v>
          </cell>
          <cell r="BR20">
            <v>2927767.4717148002</v>
          </cell>
          <cell r="BS20">
            <v>0</v>
          </cell>
          <cell r="BT20">
            <v>0</v>
          </cell>
          <cell r="BU20">
            <v>0</v>
          </cell>
          <cell r="BV20">
            <v>4397572.5488407984</v>
          </cell>
          <cell r="BW20">
            <v>4397572.5488407984</v>
          </cell>
          <cell r="BY20">
            <v>1734970.3170915432</v>
          </cell>
          <cell r="BZ20">
            <v>2662602.2317492552</v>
          </cell>
        </row>
        <row r="21">
          <cell r="B21" t="str">
            <v>200045700C</v>
          </cell>
          <cell r="C21">
            <v>41</v>
          </cell>
          <cell r="D21">
            <v>0</v>
          </cell>
          <cell r="E21">
            <v>0</v>
          </cell>
          <cell r="F21" t="str">
            <v>370183</v>
          </cell>
          <cell r="G21" t="str">
            <v>2015</v>
          </cell>
          <cell r="H21">
            <v>42338</v>
          </cell>
          <cell r="I21" t="str">
            <v>Novitas, Steve Lolubowicz</v>
          </cell>
          <cell r="J21" t="str">
            <v>Steve.Holubowicz@Novitas-Solutions.com</v>
          </cell>
          <cell r="K21" t="str">
            <v>414-802-1796</v>
          </cell>
          <cell r="L21">
            <v>618</v>
          </cell>
          <cell r="M21">
            <v>1836</v>
          </cell>
          <cell r="N21">
            <v>2454</v>
          </cell>
          <cell r="O21">
            <v>6212</v>
          </cell>
          <cell r="P21">
            <v>0.39504185447520929</v>
          </cell>
          <cell r="Q21">
            <v>0.48420979935212549</v>
          </cell>
          <cell r="R21">
            <v>0</v>
          </cell>
          <cell r="S21">
            <v>3555</v>
          </cell>
          <cell r="T21">
            <v>1315159</v>
          </cell>
          <cell r="W21">
            <v>1315159</v>
          </cell>
          <cell r="X21">
            <v>11424675</v>
          </cell>
          <cell r="Y21">
            <v>0.11511565974524439</v>
          </cell>
          <cell r="Z21">
            <v>19928.59</v>
          </cell>
          <cell r="AB21">
            <v>19928.59</v>
          </cell>
          <cell r="AC21">
            <v>13037099.220000003</v>
          </cell>
          <cell r="AD21">
            <v>1.5286061464829441E-3</v>
          </cell>
          <cell r="AE21">
            <v>0.11664426589172733</v>
          </cell>
          <cell r="AF21">
            <v>0.25</v>
          </cell>
          <cell r="AG21">
            <v>0</v>
          </cell>
          <cell r="AH21">
            <v>1136036.2999999998</v>
          </cell>
          <cell r="AJ21">
            <v>9453159.879999999</v>
          </cell>
          <cell r="AK21">
            <v>573154</v>
          </cell>
          <cell r="AL21">
            <v>30859.890000000003</v>
          </cell>
          <cell r="AM21">
            <v>3454925</v>
          </cell>
          <cell r="AN21">
            <v>9205186</v>
          </cell>
          <cell r="AO21">
            <v>22717284.77</v>
          </cell>
          <cell r="AP21">
            <v>51605516</v>
          </cell>
          <cell r="AQ21">
            <v>0.44021039863258027</v>
          </cell>
          <cell r="AR21">
            <v>7.8653198429408211E-2</v>
          </cell>
          <cell r="AS21">
            <v>2199457</v>
          </cell>
          <cell r="AT21">
            <v>198601</v>
          </cell>
          <cell r="AU21">
            <v>130742</v>
          </cell>
          <cell r="AV21">
            <v>13828561</v>
          </cell>
          <cell r="AW21">
            <v>13180081</v>
          </cell>
          <cell r="AX21">
            <v>38974427</v>
          </cell>
          <cell r="AY21">
            <v>18354</v>
          </cell>
          <cell r="BC21">
            <v>84315</v>
          </cell>
          <cell r="BD21">
            <v>180</v>
          </cell>
          <cell r="BE21" t="str">
            <v>NO</v>
          </cell>
          <cell r="BF21" t="str">
            <v>NO</v>
          </cell>
          <cell r="BG21" t="str">
            <v>YES</v>
          </cell>
          <cell r="BH21" t="str">
            <v>NO</v>
          </cell>
          <cell r="BI21" t="str">
            <v>Michaela Morrison</v>
          </cell>
          <cell r="BJ21">
            <v>42551</v>
          </cell>
          <cell r="BK21" t="str">
            <v>615-296-3503</v>
          </cell>
          <cell r="BL21" t="str">
            <v>Michaela.Morrison@ArdentHealth.com</v>
          </cell>
          <cell r="BP21">
            <v>0.27339999999999998</v>
          </cell>
          <cell r="BQ21">
            <v>1274790.871969637</v>
          </cell>
          <cell r="BR21">
            <v>832552.68838499975</v>
          </cell>
          <cell r="BS21">
            <v>9289501</v>
          </cell>
          <cell r="BT21">
            <v>2539749.5733999996</v>
          </cell>
          <cell r="BU21">
            <v>2398238</v>
          </cell>
          <cell r="BV21">
            <v>11396844.560354637</v>
          </cell>
          <cell r="BW21">
            <v>2248855.1337546371</v>
          </cell>
          <cell r="BY21">
            <v>662026.961156092</v>
          </cell>
          <cell r="BZ21">
            <v>1586828.172598545</v>
          </cell>
        </row>
        <row r="22">
          <cell r="B22" t="str">
            <v>200044210A</v>
          </cell>
          <cell r="C22">
            <v>620</v>
          </cell>
          <cell r="D22" t="str">
            <v>200044210B</v>
          </cell>
          <cell r="E22" t="str">
            <v>200044210E, 200044210C</v>
          </cell>
          <cell r="F22" t="str">
            <v>370001, 37T001</v>
          </cell>
          <cell r="G22" t="str">
            <v>2015</v>
          </cell>
          <cell r="H22">
            <v>42185</v>
          </cell>
          <cell r="I22" t="str">
            <v>Novitas, Steve Lolubowicz</v>
          </cell>
          <cell r="J22" t="str">
            <v>Steve.Holubowicz@Novitas-Solutions.com</v>
          </cell>
          <cell r="K22" t="str">
            <v>414-802-1796</v>
          </cell>
          <cell r="L22">
            <v>41232</v>
          </cell>
          <cell r="M22">
            <v>14613</v>
          </cell>
          <cell r="N22">
            <v>55845</v>
          </cell>
          <cell r="O22">
            <v>130175</v>
          </cell>
          <cell r="P22">
            <v>0.42899942385250622</v>
          </cell>
          <cell r="Q22">
            <v>0.48420979935212549</v>
          </cell>
          <cell r="R22">
            <v>0</v>
          </cell>
          <cell r="S22">
            <v>37817</v>
          </cell>
          <cell r="T22">
            <v>41519148</v>
          </cell>
          <cell r="U22">
            <v>0</v>
          </cell>
          <cell r="V22">
            <v>0</v>
          </cell>
          <cell r="W22">
            <v>41519148</v>
          </cell>
          <cell r="X22">
            <v>391701146</v>
          </cell>
          <cell r="Y22">
            <v>0.1059970041547951</v>
          </cell>
          <cell r="Z22">
            <v>14002949</v>
          </cell>
          <cell r="AB22">
            <v>14002949</v>
          </cell>
          <cell r="AC22">
            <v>1155983356</v>
          </cell>
          <cell r="AD22">
            <v>1.2113452090221964E-2</v>
          </cell>
          <cell r="AE22">
            <v>0.11811045624501706</v>
          </cell>
          <cell r="AF22">
            <v>0.25</v>
          </cell>
          <cell r="AG22">
            <v>0</v>
          </cell>
          <cell r="AH22">
            <v>213575144</v>
          </cell>
          <cell r="AJ22">
            <v>294909355</v>
          </cell>
          <cell r="AK22">
            <v>15185156</v>
          </cell>
          <cell r="AL22">
            <v>9000567</v>
          </cell>
          <cell r="AM22">
            <v>116143562</v>
          </cell>
          <cell r="AN22">
            <v>199075687</v>
          </cell>
          <cell r="AO22">
            <v>634314327</v>
          </cell>
          <cell r="AP22">
            <v>1865228030</v>
          </cell>
          <cell r="AQ22">
            <v>0.34007334052341043</v>
          </cell>
          <cell r="AR22">
            <v>7.5234385685271951E-2</v>
          </cell>
          <cell r="AS22">
            <v>32804623</v>
          </cell>
          <cell r="AT22">
            <v>2052241</v>
          </cell>
          <cell r="AU22">
            <v>1210448</v>
          </cell>
          <cell r="AV22">
            <v>359115514</v>
          </cell>
          <cell r="AW22">
            <v>1156778754</v>
          </cell>
          <cell r="AX22">
            <v>726280106</v>
          </cell>
          <cell r="AY22">
            <v>3220249</v>
          </cell>
          <cell r="BC22">
            <v>5091607</v>
          </cell>
          <cell r="BD22">
            <v>218254</v>
          </cell>
          <cell r="BE22" t="str">
            <v>YES</v>
          </cell>
          <cell r="BF22" t="str">
            <v>NO</v>
          </cell>
          <cell r="BG22" t="str">
            <v>NO</v>
          </cell>
          <cell r="BH22" t="str">
            <v>NO</v>
          </cell>
          <cell r="BI22" t="str">
            <v>Michaela Morrison</v>
          </cell>
          <cell r="BJ22">
            <v>42551</v>
          </cell>
          <cell r="BK22" t="str">
            <v>615-296-3503</v>
          </cell>
          <cell r="BL22" t="str">
            <v>Michaela.Morrison@ArdentHealth.com</v>
          </cell>
          <cell r="BM22" t="str">
            <v>1</v>
          </cell>
          <cell r="BN22" t="str">
            <v>1</v>
          </cell>
          <cell r="BP22">
            <v>0.20630000000000001</v>
          </cell>
          <cell r="BQ22">
            <v>23035698.755241361</v>
          </cell>
          <cell r="BR22">
            <v>23273218.1239338</v>
          </cell>
          <cell r="BS22">
            <v>204167294</v>
          </cell>
          <cell r="BT22">
            <v>42119712.7522</v>
          </cell>
          <cell r="BU22">
            <v>35075118</v>
          </cell>
          <cell r="BV22">
            <v>250476210.87917516</v>
          </cell>
          <cell r="BW22">
            <v>53353511.631375164</v>
          </cell>
          <cell r="BY22">
            <v>32279357.865127452</v>
          </cell>
          <cell r="BZ22">
            <v>21074153.766247712</v>
          </cell>
        </row>
        <row r="23">
          <cell r="B23" t="str">
            <v>100806400C</v>
          </cell>
          <cell r="C23">
            <v>629</v>
          </cell>
          <cell r="D23" t="str">
            <v>100806400Y, 100806400B, 100806400A</v>
          </cell>
          <cell r="E23" t="str">
            <v>100806400X, 100806400W</v>
          </cell>
          <cell r="F23" t="str">
            <v>37-0028</v>
          </cell>
          <cell r="G23" t="str">
            <v>06/30/2015</v>
          </cell>
          <cell r="H23" t="str">
            <v>06/30/2015</v>
          </cell>
          <cell r="I23" t="str">
            <v>Steve Holubowicz</v>
          </cell>
          <cell r="J23" t="str">
            <v>steve.holubowicz@novitas-solutions.com</v>
          </cell>
          <cell r="K23" t="str">
            <v>414-918-2662</v>
          </cell>
          <cell r="L23">
            <v>58600</v>
          </cell>
          <cell r="M23">
            <v>10584</v>
          </cell>
          <cell r="N23">
            <v>69184</v>
          </cell>
          <cell r="O23">
            <v>156500</v>
          </cell>
          <cell r="P23">
            <v>0.4420702875399361</v>
          </cell>
          <cell r="Q23">
            <v>0.48420979935212549</v>
          </cell>
          <cell r="R23">
            <v>0</v>
          </cell>
          <cell r="S23">
            <v>44093</v>
          </cell>
          <cell r="T23">
            <v>49691408</v>
          </cell>
          <cell r="W23">
            <v>49691408</v>
          </cell>
          <cell r="X23">
            <v>597004111</v>
          </cell>
          <cell r="Y23">
            <v>8.3234616118078961E-2</v>
          </cell>
          <cell r="Z23">
            <v>74596887</v>
          </cell>
          <cell r="AB23">
            <v>74596887</v>
          </cell>
          <cell r="AC23">
            <v>1676934261</v>
          </cell>
          <cell r="AD23">
            <v>4.4484085473640397E-2</v>
          </cell>
          <cell r="AE23">
            <v>0.12771870159171936</v>
          </cell>
          <cell r="AF23">
            <v>0.25</v>
          </cell>
          <cell r="AG23">
            <v>0</v>
          </cell>
          <cell r="AH23">
            <v>212428312</v>
          </cell>
          <cell r="AJ23">
            <v>299697553</v>
          </cell>
          <cell r="AK23">
            <v>27743738</v>
          </cell>
          <cell r="AL23">
            <v>13737413</v>
          </cell>
          <cell r="AM23">
            <v>124850903</v>
          </cell>
          <cell r="AN23">
            <v>212831186</v>
          </cell>
          <cell r="AO23">
            <v>678860793</v>
          </cell>
          <cell r="AP23">
            <v>2723426351</v>
          </cell>
          <cell r="AQ23">
            <v>0.24926717506083204</v>
          </cell>
          <cell r="AR23">
            <v>6.1074555564509921E-2</v>
          </cell>
          <cell r="AS23">
            <v>29237537</v>
          </cell>
          <cell r="AT23">
            <v>1343804</v>
          </cell>
          <cell r="AU23">
            <v>4410427</v>
          </cell>
          <cell r="AV23">
            <v>469236129</v>
          </cell>
          <cell r="AW23">
            <v>1661937651</v>
          </cell>
          <cell r="AX23">
            <v>1044520600</v>
          </cell>
          <cell r="AY23">
            <v>2253363</v>
          </cell>
          <cell r="BC23">
            <v>1003776</v>
          </cell>
          <cell r="BD23">
            <v>20055</v>
          </cell>
          <cell r="BE23" t="str">
            <v>Yes</v>
          </cell>
          <cell r="BI23" t="str">
            <v>Sere' Allen</v>
          </cell>
          <cell r="BJ23">
            <v>42557</v>
          </cell>
          <cell r="BK23" t="str">
            <v>405-949-3772</v>
          </cell>
          <cell r="BL23" t="str">
            <v>sere.allen@integrisok.com</v>
          </cell>
          <cell r="BM23" t="str">
            <v>1</v>
          </cell>
          <cell r="BN23" t="str">
            <v>1</v>
          </cell>
          <cell r="BP23">
            <v>0.18210000000000001</v>
          </cell>
          <cell r="BQ23">
            <v>11902328.183777012</v>
          </cell>
          <cell r="BR23">
            <v>18746395.652334899</v>
          </cell>
          <cell r="BS23">
            <v>213834962</v>
          </cell>
          <cell r="BT23">
            <v>38939346.580200002</v>
          </cell>
          <cell r="BU23">
            <v>30601396</v>
          </cell>
          <cell r="BV23">
            <v>244483685.8361119</v>
          </cell>
          <cell r="BW23">
            <v>38986674.41631192</v>
          </cell>
          <cell r="BY23">
            <v>35793142.847327106</v>
          </cell>
          <cell r="BZ23">
            <v>3193531.568984814</v>
          </cell>
        </row>
        <row r="24">
          <cell r="B24" t="str">
            <v>100699440A</v>
          </cell>
          <cell r="C24">
            <v>117</v>
          </cell>
          <cell r="D24">
            <v>0</v>
          </cell>
          <cell r="E24">
            <v>0</v>
          </cell>
          <cell r="F24" t="str">
            <v>37-0004</v>
          </cell>
          <cell r="G24" t="str">
            <v>06/30/2015</v>
          </cell>
          <cell r="H24">
            <v>42185</v>
          </cell>
          <cell r="I24" t="str">
            <v>Novitas Solutuions; Steve Holubowicz</v>
          </cell>
          <cell r="J24" t="str">
            <v>steve.holubowicz@novitas-solutions.com</v>
          </cell>
          <cell r="K24" t="str">
            <v>414-918-2662</v>
          </cell>
          <cell r="L24">
            <v>1929</v>
          </cell>
          <cell r="M24">
            <v>2575</v>
          </cell>
          <cell r="N24">
            <v>4504</v>
          </cell>
          <cell r="O24">
            <v>9938</v>
          </cell>
          <cell r="P24">
            <v>0.45320990138860939</v>
          </cell>
          <cell r="Q24">
            <v>0.48420979935212549</v>
          </cell>
          <cell r="R24">
            <v>0</v>
          </cell>
          <cell r="S24">
            <v>6190</v>
          </cell>
          <cell r="T24">
            <v>4617408</v>
          </cell>
          <cell r="U24">
            <v>0</v>
          </cell>
          <cell r="V24">
            <v>0</v>
          </cell>
          <cell r="W24">
            <v>4617408</v>
          </cell>
          <cell r="X24">
            <v>32332398</v>
          </cell>
          <cell r="Y24">
            <v>0.14281056419013524</v>
          </cell>
          <cell r="Z24">
            <v>2222110</v>
          </cell>
          <cell r="AA24">
            <v>0</v>
          </cell>
          <cell r="AB24">
            <v>2222110</v>
          </cell>
          <cell r="AC24">
            <v>43432126</v>
          </cell>
          <cell r="AD24">
            <v>5.1162818969534209E-2</v>
          </cell>
          <cell r="AE24">
            <v>0.19397338315966944</v>
          </cell>
          <cell r="AF24">
            <v>0.25</v>
          </cell>
          <cell r="AG24">
            <v>0</v>
          </cell>
          <cell r="AH24">
            <v>7652887</v>
          </cell>
          <cell r="AI24">
            <v>0</v>
          </cell>
          <cell r="AJ24">
            <v>23827357</v>
          </cell>
          <cell r="AK24">
            <v>2264567</v>
          </cell>
          <cell r="AL24">
            <v>1094969</v>
          </cell>
          <cell r="AM24">
            <v>9223866</v>
          </cell>
          <cell r="AN24">
            <v>18717039</v>
          </cell>
          <cell r="AO24">
            <v>55127798</v>
          </cell>
          <cell r="AP24">
            <v>125196831</v>
          </cell>
          <cell r="AQ24">
            <v>0.44032902078807412</v>
          </cell>
          <cell r="AR24">
            <v>0.10050894978324172</v>
          </cell>
          <cell r="AS24">
            <v>4547649</v>
          </cell>
          <cell r="AT24">
            <v>308065</v>
          </cell>
          <cell r="AU24">
            <v>282137</v>
          </cell>
          <cell r="AV24">
            <v>34273081</v>
          </cell>
          <cell r="AW24">
            <v>44223301</v>
          </cell>
          <cell r="AX24">
            <v>78343001</v>
          </cell>
          <cell r="AY24">
            <v>141671</v>
          </cell>
          <cell r="AZ24">
            <v>0</v>
          </cell>
          <cell r="BA24">
            <v>0</v>
          </cell>
          <cell r="BB24">
            <v>0</v>
          </cell>
          <cell r="BC24">
            <v>510347</v>
          </cell>
          <cell r="BD24">
            <v>53935</v>
          </cell>
          <cell r="BE24" t="str">
            <v>Yes</v>
          </cell>
          <cell r="BI24" t="str">
            <v>Brian G erickson</v>
          </cell>
          <cell r="BJ24">
            <v>42564</v>
          </cell>
          <cell r="BK24" t="str">
            <v>405-949-6071</v>
          </cell>
          <cell r="BL24" t="str">
            <v>brian.erickson@integrisok.com</v>
          </cell>
          <cell r="BM24" t="str">
            <v>1</v>
          </cell>
          <cell r="BN24" t="str">
            <v>1</v>
          </cell>
          <cell r="BP24">
            <v>0.30859999999999999</v>
          </cell>
          <cell r="BQ24">
            <v>3245875.830521645</v>
          </cell>
          <cell r="BR24">
            <v>2623328.0526947994</v>
          </cell>
          <cell r="BS24">
            <v>19227386</v>
          </cell>
          <cell r="BT24">
            <v>5933571.3196</v>
          </cell>
          <cell r="BU24">
            <v>4909649</v>
          </cell>
          <cell r="BV24">
            <v>25096589.883216444</v>
          </cell>
          <cell r="BW24">
            <v>6893126.2028164454</v>
          </cell>
          <cell r="BY24">
            <v>2621714.2892041197</v>
          </cell>
          <cell r="BZ24">
            <v>4271411.9136123257</v>
          </cell>
        </row>
        <row r="25">
          <cell r="B25" t="str">
            <v>100700610A</v>
          </cell>
          <cell r="C25">
            <v>75</v>
          </cell>
          <cell r="D25">
            <v>0</v>
          </cell>
          <cell r="E25">
            <v>0</v>
          </cell>
          <cell r="F25" t="str">
            <v>37-0211</v>
          </cell>
          <cell r="G25">
            <v>42185</v>
          </cell>
          <cell r="H25">
            <v>42185</v>
          </cell>
          <cell r="I25" t="str">
            <v>Novitas Solutions -- Steve Holubowicz</v>
          </cell>
          <cell r="J25" t="str">
            <v>steve.holubowicz@novitas-solutions.com</v>
          </cell>
          <cell r="K25" t="str">
            <v>414 918-2662</v>
          </cell>
          <cell r="L25">
            <v>2553</v>
          </cell>
          <cell r="M25">
            <v>443</v>
          </cell>
          <cell r="N25">
            <v>2996</v>
          </cell>
          <cell r="O25">
            <v>8840</v>
          </cell>
          <cell r="P25">
            <v>0.33891402714932128</v>
          </cell>
          <cell r="Q25">
            <v>0.48420979935212549</v>
          </cell>
          <cell r="R25">
            <v>0</v>
          </cell>
          <cell r="S25">
            <v>2276</v>
          </cell>
          <cell r="T25">
            <v>3945240</v>
          </cell>
          <cell r="U25">
            <v>0</v>
          </cell>
          <cell r="V25">
            <v>0</v>
          </cell>
          <cell r="W25">
            <v>3945240</v>
          </cell>
          <cell r="X25">
            <v>50374134</v>
          </cell>
          <cell r="Y25">
            <v>7.8318765737987669E-2</v>
          </cell>
          <cell r="Z25">
            <v>3877155</v>
          </cell>
          <cell r="AA25">
            <v>0</v>
          </cell>
          <cell r="AB25">
            <v>3877155</v>
          </cell>
          <cell r="AC25">
            <v>69887110</v>
          </cell>
          <cell r="AD25">
            <v>5.5477397763335753E-2</v>
          </cell>
          <cell r="AE25">
            <v>0.13379616350132342</v>
          </cell>
          <cell r="AF25">
            <v>0.25</v>
          </cell>
          <cell r="AG25">
            <v>0</v>
          </cell>
          <cell r="AH25">
            <v>10127149</v>
          </cell>
          <cell r="AI25">
            <v>0</v>
          </cell>
          <cell r="AJ25">
            <v>28569452</v>
          </cell>
          <cell r="AK25">
            <v>4891263</v>
          </cell>
          <cell r="AL25">
            <v>1403713</v>
          </cell>
          <cell r="AM25">
            <v>15603801</v>
          </cell>
          <cell r="AN25">
            <v>8266037</v>
          </cell>
          <cell r="AO25">
            <v>58734266</v>
          </cell>
          <cell r="AP25">
            <v>215548594</v>
          </cell>
          <cell r="AQ25">
            <v>0.27248735382611683</v>
          </cell>
          <cell r="AR25">
            <v>0.10159554555016026</v>
          </cell>
          <cell r="AS25">
            <v>1213413</v>
          </cell>
          <cell r="AT25">
            <v>102890</v>
          </cell>
          <cell r="AU25">
            <v>774944</v>
          </cell>
          <cell r="AV25">
            <v>43987108</v>
          </cell>
          <cell r="AW25">
            <v>70087680</v>
          </cell>
          <cell r="AX25">
            <v>145503026</v>
          </cell>
          <cell r="AY25">
            <v>114799</v>
          </cell>
          <cell r="AZ25">
            <v>0</v>
          </cell>
          <cell r="BA25">
            <v>0</v>
          </cell>
          <cell r="BB25">
            <v>0</v>
          </cell>
          <cell r="BC25">
            <v>5314</v>
          </cell>
          <cell r="BD25">
            <v>424</v>
          </cell>
          <cell r="BE25" t="str">
            <v>YES</v>
          </cell>
          <cell r="BI25" t="str">
            <v>Linda Erickson</v>
          </cell>
          <cell r="BJ25">
            <v>42564</v>
          </cell>
          <cell r="BK25" t="str">
            <v xml:space="preserve">405 951-2783 </v>
          </cell>
          <cell r="BL25" t="str">
            <v>linda.erickson@integrisok.com</v>
          </cell>
          <cell r="BM25" t="str">
            <v>1</v>
          </cell>
          <cell r="BN25" t="str">
            <v>1</v>
          </cell>
          <cell r="BP25">
            <v>0.20300000000000001</v>
          </cell>
          <cell r="BQ25">
            <v>1893101.2742315389</v>
          </cell>
          <cell r="BR25">
            <v>2447658.0378689999</v>
          </cell>
          <cell r="BS25">
            <v>8271351</v>
          </cell>
          <cell r="BT25">
            <v>1679084.253</v>
          </cell>
          <cell r="BU25">
            <v>1316727</v>
          </cell>
          <cell r="BV25">
            <v>12612110.312100539</v>
          </cell>
          <cell r="BW25">
            <v>4703116.5651005395</v>
          </cell>
          <cell r="BY25">
            <v>2638012.2996769017</v>
          </cell>
          <cell r="BZ25">
            <v>2065104.2654236378</v>
          </cell>
        </row>
        <row r="26">
          <cell r="B26" t="str">
            <v>100699700A</v>
          </cell>
          <cell r="C26">
            <v>58</v>
          </cell>
          <cell r="D26">
            <v>0</v>
          </cell>
          <cell r="E26">
            <v>0</v>
          </cell>
          <cell r="F26" t="str">
            <v>37-0113</v>
          </cell>
          <cell r="G26">
            <v>42185</v>
          </cell>
          <cell r="H26">
            <v>42185</v>
          </cell>
          <cell r="I26" t="str">
            <v>Novitas Solutions -- Steve Holubowicz</v>
          </cell>
          <cell r="J26" t="str">
            <v>steve.holubowicz@novitas-solutions.com</v>
          </cell>
          <cell r="K26" t="str">
            <v>414 918-2662</v>
          </cell>
          <cell r="L26">
            <v>1526</v>
          </cell>
          <cell r="M26">
            <v>1381</v>
          </cell>
          <cell r="N26">
            <v>2907</v>
          </cell>
          <cell r="O26">
            <v>6969</v>
          </cell>
          <cell r="P26">
            <v>0.41713301764959104</v>
          </cell>
          <cell r="Q26">
            <v>0.48420979935212549</v>
          </cell>
          <cell r="R26">
            <v>0</v>
          </cell>
          <cell r="S26">
            <v>3915</v>
          </cell>
          <cell r="T26">
            <v>3971202</v>
          </cell>
          <cell r="U26">
            <v>0</v>
          </cell>
          <cell r="V26">
            <v>0</v>
          </cell>
          <cell r="W26">
            <v>3971202</v>
          </cell>
          <cell r="X26">
            <v>33152341</v>
          </cell>
          <cell r="Y26">
            <v>0.11978647299748757</v>
          </cell>
          <cell r="Z26">
            <v>2249839</v>
          </cell>
          <cell r="AA26">
            <v>0</v>
          </cell>
          <cell r="AB26">
            <v>2249839</v>
          </cell>
          <cell r="AC26">
            <v>44934415</v>
          </cell>
          <cell r="AD26">
            <v>5.0069395584653766E-2</v>
          </cell>
          <cell r="AE26">
            <v>0.16985586858214133</v>
          </cell>
          <cell r="AF26">
            <v>0.25</v>
          </cell>
          <cell r="AG26">
            <v>0</v>
          </cell>
          <cell r="AH26">
            <v>6548870</v>
          </cell>
          <cell r="AI26">
            <v>0</v>
          </cell>
          <cell r="AJ26">
            <v>21319469</v>
          </cell>
          <cell r="AK26">
            <v>2569675</v>
          </cell>
          <cell r="AL26">
            <v>1284556</v>
          </cell>
          <cell r="AM26">
            <v>8989148</v>
          </cell>
          <cell r="AN26">
            <v>18432851</v>
          </cell>
          <cell r="AO26">
            <v>52595699</v>
          </cell>
          <cell r="AP26">
            <v>139362461</v>
          </cell>
          <cell r="AQ26">
            <v>0.37740219728180602</v>
          </cell>
          <cell r="AR26">
            <v>9.2158095572092397E-2</v>
          </cell>
          <cell r="AS26">
            <v>3616465</v>
          </cell>
          <cell r="AT26">
            <v>297615</v>
          </cell>
          <cell r="AU26">
            <v>320432</v>
          </cell>
          <cell r="AV26">
            <v>33208972</v>
          </cell>
          <cell r="AW26">
            <v>45196990</v>
          </cell>
          <cell r="AX26">
            <v>92119193</v>
          </cell>
          <cell r="AY26">
            <v>207570</v>
          </cell>
          <cell r="BC26">
            <v>747564</v>
          </cell>
          <cell r="BD26">
            <v>123382</v>
          </cell>
          <cell r="BE26" t="str">
            <v>YES</v>
          </cell>
          <cell r="BI26" t="str">
            <v>Brian G Erickson</v>
          </cell>
          <cell r="BJ26">
            <v>42565</v>
          </cell>
          <cell r="BK26" t="str">
            <v>405-949-6071</v>
          </cell>
          <cell r="BL26" t="str">
            <v>brian.erickson@integrisok.com</v>
          </cell>
          <cell r="BM26" t="str">
            <v>1</v>
          </cell>
          <cell r="BN26" t="str">
            <v>1</v>
          </cell>
          <cell r="BP26">
            <v>0.28050000000000003</v>
          </cell>
          <cell r="BQ26">
            <v>2357036.4274981292</v>
          </cell>
          <cell r="BR26">
            <v>2251647.5663220002</v>
          </cell>
          <cell r="BS26">
            <v>19180415</v>
          </cell>
          <cell r="BT26">
            <v>5380106.4075000007</v>
          </cell>
          <cell r="BU26">
            <v>4037462</v>
          </cell>
          <cell r="BV26">
            <v>23789098.993820131</v>
          </cell>
          <cell r="BW26">
            <v>5951328.4013201296</v>
          </cell>
          <cell r="BY26">
            <v>2281847.6095518619</v>
          </cell>
          <cell r="BZ26">
            <v>3669480.7917682678</v>
          </cell>
        </row>
        <row r="27">
          <cell r="B27" t="str">
            <v>200405550A</v>
          </cell>
          <cell r="C27">
            <v>40</v>
          </cell>
          <cell r="D27">
            <v>0</v>
          </cell>
          <cell r="E27">
            <v>0</v>
          </cell>
          <cell r="F27" t="str">
            <v>37-0236</v>
          </cell>
          <cell r="G27">
            <v>42185</v>
          </cell>
          <cell r="H27">
            <v>42185</v>
          </cell>
          <cell r="I27" t="str">
            <v>Novitas Solutions -- Steve Holubowicz</v>
          </cell>
          <cell r="J27" t="str">
            <v>steve.holubowicz@novitas-solutions.com</v>
          </cell>
          <cell r="K27" t="str">
            <v>414 918-2662</v>
          </cell>
          <cell r="L27">
            <v>1060</v>
          </cell>
          <cell r="M27">
            <v>436</v>
          </cell>
          <cell r="N27">
            <v>1496</v>
          </cell>
          <cell r="O27">
            <v>8031</v>
          </cell>
          <cell r="P27">
            <v>0.18627817208317768</v>
          </cell>
          <cell r="Q27">
            <v>0.48420979935212549</v>
          </cell>
          <cell r="R27">
            <v>0</v>
          </cell>
          <cell r="S27">
            <v>2544</v>
          </cell>
          <cell r="T27">
            <v>1834513</v>
          </cell>
          <cell r="U27">
            <v>0</v>
          </cell>
          <cell r="V27">
            <v>0</v>
          </cell>
          <cell r="W27">
            <v>1834513</v>
          </cell>
          <cell r="X27">
            <v>44129271</v>
          </cell>
          <cell r="Y27">
            <v>4.1571341615863087E-2</v>
          </cell>
          <cell r="Z27">
            <v>3241287</v>
          </cell>
          <cell r="AA27">
            <v>0</v>
          </cell>
          <cell r="AB27">
            <v>3241287</v>
          </cell>
          <cell r="AC27">
            <v>79376665</v>
          </cell>
          <cell r="AD27">
            <v>4.083425525625195E-2</v>
          </cell>
          <cell r="AE27">
            <v>8.2405596872115044E-2</v>
          </cell>
          <cell r="AF27">
            <v>0.25</v>
          </cell>
          <cell r="AG27">
            <v>0</v>
          </cell>
          <cell r="AH27">
            <v>4722317</v>
          </cell>
          <cell r="AI27">
            <v>0</v>
          </cell>
          <cell r="AJ27">
            <v>13402566</v>
          </cell>
          <cell r="AK27">
            <v>2612051</v>
          </cell>
          <cell r="AL27">
            <v>972679</v>
          </cell>
          <cell r="AM27">
            <v>10010628</v>
          </cell>
          <cell r="AN27">
            <v>7427417</v>
          </cell>
          <cell r="AO27">
            <v>34425341</v>
          </cell>
          <cell r="AP27">
            <v>180671599</v>
          </cell>
          <cell r="AQ27">
            <v>0.19054096598768686</v>
          </cell>
          <cell r="AR27">
            <v>7.524900468722813E-2</v>
          </cell>
          <cell r="AS27">
            <v>1092962</v>
          </cell>
          <cell r="AT27">
            <v>74615</v>
          </cell>
          <cell r="AU27">
            <v>305271</v>
          </cell>
          <cell r="AV27">
            <v>37583118</v>
          </cell>
          <cell r="AW27">
            <v>79416519</v>
          </cell>
          <cell r="AX27">
            <v>101276273</v>
          </cell>
          <cell r="AY27">
            <v>33476</v>
          </cell>
          <cell r="AZ27">
            <v>0</v>
          </cell>
          <cell r="BA27">
            <v>0</v>
          </cell>
          <cell r="BB27">
            <v>0</v>
          </cell>
          <cell r="BC27">
            <v>14609</v>
          </cell>
          <cell r="BD27">
            <v>662</v>
          </cell>
          <cell r="BE27" t="str">
            <v>YES</v>
          </cell>
          <cell r="BI27" t="str">
            <v>Linda Erickson</v>
          </cell>
          <cell r="BJ27">
            <v>42564</v>
          </cell>
          <cell r="BK27" t="str">
            <v xml:space="preserve">405 951-2783 </v>
          </cell>
          <cell r="BL27" t="str">
            <v>linda.erickson@integrisok.com</v>
          </cell>
          <cell r="BM27" t="str">
            <v>1</v>
          </cell>
          <cell r="BN27" t="str">
            <v>1</v>
          </cell>
          <cell r="BP27">
            <v>0.30709999999999998</v>
          </cell>
          <cell r="BQ27">
            <v>3027409.9100734284</v>
          </cell>
          <cell r="BR27">
            <v>2832679.6945523997</v>
          </cell>
          <cell r="BS27">
            <v>7442026</v>
          </cell>
          <cell r="BT27">
            <v>2285446.1845999998</v>
          </cell>
          <cell r="BU27">
            <v>1168239</v>
          </cell>
          <cell r="BV27">
            <v>13302115.604625829</v>
          </cell>
          <cell r="BW27">
            <v>6977296.7892258279</v>
          </cell>
          <cell r="BY27">
            <v>1155519.987839161</v>
          </cell>
          <cell r="BZ27">
            <v>5821776.8013866674</v>
          </cell>
        </row>
        <row r="28">
          <cell r="B28" t="str">
            <v>100700200A</v>
          </cell>
          <cell r="C28">
            <v>352</v>
          </cell>
          <cell r="D28" t="str">
            <v>100700200R</v>
          </cell>
          <cell r="E28">
            <v>0</v>
          </cell>
          <cell r="F28" t="str">
            <v>37-0106</v>
          </cell>
          <cell r="G28" t="str">
            <v>6/30/15</v>
          </cell>
          <cell r="H28">
            <v>42185</v>
          </cell>
          <cell r="I28" t="str">
            <v>Novitas Solutions -- Steve Holubowicz</v>
          </cell>
          <cell r="J28" t="str">
            <v>steve.holubowicz@novitas-solutions.com</v>
          </cell>
          <cell r="K28" t="str">
            <v>414 918-2662</v>
          </cell>
          <cell r="L28">
            <v>12213</v>
          </cell>
          <cell r="M28">
            <v>9225</v>
          </cell>
          <cell r="N28">
            <v>21438</v>
          </cell>
          <cell r="O28">
            <v>77611</v>
          </cell>
          <cell r="P28">
            <v>0.27622373117212767</v>
          </cell>
          <cell r="Q28">
            <v>0.48420979935212549</v>
          </cell>
          <cell r="R28">
            <v>0</v>
          </cell>
          <cell r="S28">
            <v>33799</v>
          </cell>
          <cell r="T28">
            <v>20129841</v>
          </cell>
          <cell r="U28">
            <v>0</v>
          </cell>
          <cell r="V28">
            <v>0</v>
          </cell>
          <cell r="W28">
            <v>20129841</v>
          </cell>
          <cell r="X28">
            <v>200341307</v>
          </cell>
          <cell r="Y28">
            <v>0.10047773622640886</v>
          </cell>
          <cell r="Z28">
            <v>62995203</v>
          </cell>
          <cell r="AA28">
            <v>0</v>
          </cell>
          <cell r="AB28">
            <v>62995203</v>
          </cell>
          <cell r="AC28">
            <v>684810039</v>
          </cell>
          <cell r="AD28">
            <v>9.1989310045730799E-2</v>
          </cell>
          <cell r="AE28">
            <v>0.19246704627213967</v>
          </cell>
          <cell r="AF28">
            <v>0.25</v>
          </cell>
          <cell r="AG28">
            <v>0</v>
          </cell>
          <cell r="AH28">
            <v>89849132</v>
          </cell>
          <cell r="AI28">
            <v>0</v>
          </cell>
          <cell r="AJ28">
            <v>164059588</v>
          </cell>
          <cell r="AK28">
            <v>18593907</v>
          </cell>
          <cell r="AL28">
            <v>10760545</v>
          </cell>
          <cell r="AM28">
            <v>114526137</v>
          </cell>
          <cell r="AN28">
            <v>121637580</v>
          </cell>
          <cell r="AO28">
            <v>429577757</v>
          </cell>
          <cell r="AP28">
            <v>1091348627</v>
          </cell>
          <cell r="AQ28">
            <v>0.39362101749361528</v>
          </cell>
          <cell r="AR28">
            <v>0.13183742155383679</v>
          </cell>
          <cell r="AS28">
            <v>18657318</v>
          </cell>
          <cell r="AT28">
            <v>1058564</v>
          </cell>
          <cell r="AU28">
            <v>1919097</v>
          </cell>
          <cell r="AV28">
            <v>181841014</v>
          </cell>
          <cell r="AW28">
            <v>684993361</v>
          </cell>
          <cell r="AX28">
            <v>405842520</v>
          </cell>
          <cell r="AY28">
            <v>978730</v>
          </cell>
          <cell r="AZ28">
            <v>0</v>
          </cell>
          <cell r="BA28">
            <v>0</v>
          </cell>
          <cell r="BB28">
            <v>0</v>
          </cell>
          <cell r="BC28">
            <v>161956</v>
          </cell>
          <cell r="BD28">
            <v>13396</v>
          </cell>
          <cell r="BE28" t="str">
            <v>YES</v>
          </cell>
          <cell r="BI28" t="str">
            <v>Linda Erickson</v>
          </cell>
          <cell r="BJ28">
            <v>42564</v>
          </cell>
          <cell r="BK28" t="str">
            <v xml:space="preserve">405 951-2783 </v>
          </cell>
          <cell r="BL28" t="str">
            <v>linda.erickson@integrisok.com</v>
          </cell>
          <cell r="BM28" t="str">
            <v>1</v>
          </cell>
          <cell r="BN28" t="str">
            <v>1</v>
          </cell>
          <cell r="BP28">
            <v>0.17269999999999999</v>
          </cell>
          <cell r="BQ28">
            <v>8663800.7127185967</v>
          </cell>
          <cell r="BR28">
            <v>18270336.897677697</v>
          </cell>
          <cell r="BS28">
            <v>121799536</v>
          </cell>
          <cell r="BT28">
            <v>21034779.867199998</v>
          </cell>
          <cell r="BU28">
            <v>19729278</v>
          </cell>
          <cell r="BV28">
            <v>148733673.6103963</v>
          </cell>
          <cell r="BW28">
            <v>28239639.477596298</v>
          </cell>
          <cell r="BY28">
            <v>13584281.999948921</v>
          </cell>
          <cell r="BZ28">
            <v>14655357.477647377</v>
          </cell>
        </row>
        <row r="29">
          <cell r="B29" t="str">
            <v>100699490A</v>
          </cell>
          <cell r="C29">
            <v>140</v>
          </cell>
          <cell r="D29" t="str">
            <v>100699490K</v>
          </cell>
          <cell r="E29" t="str">
            <v>100699490I</v>
          </cell>
          <cell r="F29" t="str">
            <v>37-0018</v>
          </cell>
          <cell r="G29">
            <v>42277</v>
          </cell>
          <cell r="H29">
            <v>42277</v>
          </cell>
          <cell r="I29" t="str">
            <v>Novitas Solutions, Inc</v>
          </cell>
          <cell r="J29" t="str">
            <v>randy.tennant@novitas-solutions.com</v>
          </cell>
          <cell r="K29">
            <v>9043635247</v>
          </cell>
          <cell r="L29">
            <v>2072</v>
          </cell>
          <cell r="M29">
            <v>1907</v>
          </cell>
          <cell r="N29">
            <v>3979</v>
          </cell>
          <cell r="O29">
            <v>19076</v>
          </cell>
          <cell r="P29">
            <v>0.20858670580834557</v>
          </cell>
          <cell r="Q29">
            <v>0.48420979935212549</v>
          </cell>
          <cell r="R29">
            <v>0</v>
          </cell>
          <cell r="S29">
            <v>11634</v>
          </cell>
          <cell r="T29">
            <v>6752534</v>
          </cell>
          <cell r="U29">
            <v>0</v>
          </cell>
          <cell r="V29">
            <v>0</v>
          </cell>
          <cell r="W29">
            <v>6752534</v>
          </cell>
          <cell r="X29">
            <v>101273033</v>
          </cell>
          <cell r="Y29">
            <v>6.6676525823019445E-2</v>
          </cell>
          <cell r="Z29">
            <v>4947205</v>
          </cell>
          <cell r="AA29">
            <v>0</v>
          </cell>
          <cell r="AB29">
            <v>4947205</v>
          </cell>
          <cell r="AC29">
            <v>109504776</v>
          </cell>
          <cell r="AD29">
            <v>4.5177983835152542E-2</v>
          </cell>
          <cell r="AE29">
            <v>0.11185450965817198</v>
          </cell>
          <cell r="AF29">
            <v>0.25</v>
          </cell>
          <cell r="AG29">
            <v>0</v>
          </cell>
          <cell r="AH29">
            <v>10727546</v>
          </cell>
          <cell r="AI29">
            <v>0</v>
          </cell>
          <cell r="AJ29">
            <v>32285337</v>
          </cell>
          <cell r="AK29">
            <v>13302146</v>
          </cell>
          <cell r="AL29">
            <v>4329808</v>
          </cell>
          <cell r="AM29">
            <v>5776570</v>
          </cell>
          <cell r="AN29">
            <v>25876615</v>
          </cell>
          <cell r="AO29">
            <v>81570476</v>
          </cell>
          <cell r="AP29">
            <v>334141775</v>
          </cell>
          <cell r="AQ29">
            <v>0.2441193592151116</v>
          </cell>
          <cell r="AR29">
            <v>7.0055664246112301E-2</v>
          </cell>
          <cell r="AS29">
            <v>5672423</v>
          </cell>
          <cell r="AT29">
            <v>443276</v>
          </cell>
          <cell r="AU29">
            <v>420732</v>
          </cell>
          <cell r="AV29">
            <v>93212576</v>
          </cell>
          <cell r="AW29">
            <v>111632422</v>
          </cell>
          <cell r="AX29">
            <v>219355110</v>
          </cell>
          <cell r="AY29">
            <v>219771</v>
          </cell>
          <cell r="AZ29">
            <v>0</v>
          </cell>
          <cell r="BA29">
            <v>0</v>
          </cell>
          <cell r="BC29">
            <v>2196382</v>
          </cell>
          <cell r="BD29">
            <v>280805</v>
          </cell>
          <cell r="BE29" t="str">
            <v>YES</v>
          </cell>
          <cell r="BF29" t="str">
            <v>NO</v>
          </cell>
          <cell r="BG29" t="str">
            <v>NO</v>
          </cell>
          <cell r="BH29" t="str">
            <v>NO</v>
          </cell>
          <cell r="BI29" t="str">
            <v>Carolyn Geibert-Campbell</v>
          </cell>
          <cell r="BJ29">
            <v>42578</v>
          </cell>
          <cell r="BK29" t="str">
            <v>918-744-3389</v>
          </cell>
          <cell r="BL29" t="str">
            <v>Carolyn.Geibert@sjmc.org</v>
          </cell>
          <cell r="BM29" t="str">
            <v>1</v>
          </cell>
          <cell r="BN29" t="str">
            <v>1</v>
          </cell>
          <cell r="BP29">
            <v>0.29670000000000002</v>
          </cell>
          <cell r="BQ29">
            <v>3091200.8578685317</v>
          </cell>
          <cell r="BR29">
            <v>1322919.3743370001</v>
          </cell>
          <cell r="BS29">
            <v>28072997</v>
          </cell>
          <cell r="BT29">
            <v>8329258.2099000001</v>
          </cell>
          <cell r="BU29">
            <v>6396504</v>
          </cell>
          <cell r="BV29">
            <v>32487117.232205532</v>
          </cell>
          <cell r="BW29">
            <v>6346874.4421055317</v>
          </cell>
          <cell r="BY29">
            <v>4320020.8642532546</v>
          </cell>
          <cell r="BZ29">
            <v>2026853.5778522771</v>
          </cell>
        </row>
        <row r="30">
          <cell r="B30" t="str">
            <v>100700670A</v>
          </cell>
          <cell r="C30">
            <v>36</v>
          </cell>
          <cell r="D30">
            <v>0</v>
          </cell>
          <cell r="E30">
            <v>0</v>
          </cell>
          <cell r="F30" t="str">
            <v>37-330</v>
          </cell>
          <cell r="G30">
            <v>42185</v>
          </cell>
          <cell r="H30">
            <v>42185</v>
          </cell>
          <cell r="I30" t="str">
            <v>Erik Paulson</v>
          </cell>
          <cell r="J30" t="str">
            <v>epaulson@jdmc.org</v>
          </cell>
          <cell r="K30" t="str">
            <v>405-307-2825</v>
          </cell>
          <cell r="L30">
            <v>11408</v>
          </cell>
          <cell r="M30">
            <v>0</v>
          </cell>
          <cell r="N30">
            <v>11408</v>
          </cell>
          <cell r="O30">
            <v>12178</v>
          </cell>
          <cell r="P30">
            <v>0.93677122680243063</v>
          </cell>
          <cell r="Q30">
            <v>0.48420979935212549</v>
          </cell>
          <cell r="R30" t="str">
            <v>Meets Min.</v>
          </cell>
          <cell r="S30">
            <v>0</v>
          </cell>
          <cell r="T30">
            <v>15249415.130000001</v>
          </cell>
          <cell r="U30">
            <v>0</v>
          </cell>
          <cell r="V30">
            <v>4023154</v>
          </cell>
          <cell r="W30">
            <v>19272569.130000003</v>
          </cell>
          <cell r="X30">
            <v>20463709</v>
          </cell>
          <cell r="Y30">
            <v>0.94179257191352761</v>
          </cell>
          <cell r="Z30">
            <v>29262</v>
          </cell>
          <cell r="AA30">
            <v>0</v>
          </cell>
          <cell r="AB30">
            <v>29262</v>
          </cell>
          <cell r="AC30">
            <v>14509963</v>
          </cell>
          <cell r="AD30">
            <v>2.0166832954708431E-3</v>
          </cell>
          <cell r="AE30">
            <v>0.9438092552089985</v>
          </cell>
          <cell r="AF30">
            <v>0.25</v>
          </cell>
          <cell r="AG30" t="str">
            <v>Meets Min.</v>
          </cell>
          <cell r="AH30">
            <v>14509963</v>
          </cell>
          <cell r="AI30">
            <v>0</v>
          </cell>
          <cell r="AJ30">
            <v>16048335</v>
          </cell>
          <cell r="AK30">
            <v>0</v>
          </cell>
          <cell r="AL30">
            <v>26262</v>
          </cell>
          <cell r="AM30">
            <v>0</v>
          </cell>
          <cell r="AN30">
            <v>0</v>
          </cell>
          <cell r="AO30">
            <v>16074597</v>
          </cell>
          <cell r="AP30">
            <v>16074597</v>
          </cell>
          <cell r="AQ30">
            <v>1</v>
          </cell>
          <cell r="AR30">
            <v>1.6337579100738886E-3</v>
          </cell>
          <cell r="AS30">
            <v>0</v>
          </cell>
          <cell r="AT30">
            <v>0</v>
          </cell>
          <cell r="AU30">
            <v>0</v>
          </cell>
          <cell r="AV30">
            <v>16648161</v>
          </cell>
          <cell r="AW30">
            <v>12905014</v>
          </cell>
          <cell r="AX30">
            <v>718118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 t="str">
            <v>NO</v>
          </cell>
          <cell r="BF30" t="str">
            <v>NO</v>
          </cell>
          <cell r="BG30" t="str">
            <v>YES</v>
          </cell>
          <cell r="BH30" t="str">
            <v>YES</v>
          </cell>
          <cell r="BI30" t="str">
            <v>Erik Paulson</v>
          </cell>
          <cell r="BJ30">
            <v>42614</v>
          </cell>
          <cell r="BK30" t="str">
            <v>405-432-3915</v>
          </cell>
          <cell r="BL30" t="str">
            <v>epaulson@jdmc.org</v>
          </cell>
          <cell r="BP30">
            <v>1.7233372648012801</v>
          </cell>
          <cell r="BQ30">
            <v>5374297.1020857356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5374297.1020857356</v>
          </cell>
          <cell r="BW30">
            <v>5374297.1020857356</v>
          </cell>
          <cell r="BY30">
            <v>0</v>
          </cell>
          <cell r="BZ30">
            <v>5374297.1020857356</v>
          </cell>
        </row>
        <row r="31">
          <cell r="B31" t="str">
            <v>100745350B</v>
          </cell>
          <cell r="C31">
            <v>23</v>
          </cell>
          <cell r="D31">
            <v>0</v>
          </cell>
          <cell r="E31">
            <v>0</v>
          </cell>
          <cell r="F31" t="str">
            <v>37-0199</v>
          </cell>
          <cell r="G31" t="str">
            <v>6/30/2015</v>
          </cell>
          <cell r="H31">
            <v>42185</v>
          </cell>
          <cell r="I31" t="str">
            <v>Novitas Solutions -- Steve Holubowicz</v>
          </cell>
          <cell r="J31" t="str">
            <v>steve.holubowicz@novitas-solutions.com</v>
          </cell>
          <cell r="K31" t="str">
            <v>414 918-2662</v>
          </cell>
          <cell r="L31">
            <v>1233</v>
          </cell>
          <cell r="M31">
            <v>0</v>
          </cell>
          <cell r="N31">
            <v>1233</v>
          </cell>
          <cell r="O31">
            <v>6639</v>
          </cell>
          <cell r="P31">
            <v>0.18572074107546319</v>
          </cell>
          <cell r="Q31">
            <v>0.48420979935212549</v>
          </cell>
          <cell r="R31">
            <v>0</v>
          </cell>
          <cell r="S31">
            <v>19</v>
          </cell>
          <cell r="T31">
            <v>837868</v>
          </cell>
          <cell r="U31">
            <v>0</v>
          </cell>
          <cell r="V31">
            <v>0</v>
          </cell>
          <cell r="W31">
            <v>837868</v>
          </cell>
          <cell r="X31">
            <v>19082254</v>
          </cell>
          <cell r="Y31">
            <v>4.390823012836953E-2</v>
          </cell>
          <cell r="Z31">
            <v>260993</v>
          </cell>
          <cell r="AA31">
            <v>0</v>
          </cell>
          <cell r="AB31">
            <v>260993</v>
          </cell>
          <cell r="AC31">
            <v>34347525</v>
          </cell>
          <cell r="AD31">
            <v>7.5985969877014432E-3</v>
          </cell>
          <cell r="AE31">
            <v>5.150682711607097E-2</v>
          </cell>
          <cell r="AF31">
            <v>0.25</v>
          </cell>
          <cell r="AG31">
            <v>0</v>
          </cell>
          <cell r="AH31">
            <v>4660746</v>
          </cell>
          <cell r="AI31">
            <v>0</v>
          </cell>
          <cell r="AJ31">
            <v>5718695</v>
          </cell>
          <cell r="AK31">
            <v>633774</v>
          </cell>
          <cell r="AL31">
            <v>100618</v>
          </cell>
          <cell r="AM31">
            <v>890326</v>
          </cell>
          <cell r="AN31">
            <v>152276</v>
          </cell>
          <cell r="AO31">
            <v>7495689</v>
          </cell>
          <cell r="AP31">
            <v>70045612</v>
          </cell>
          <cell r="AQ31">
            <v>0.10701154270734332</v>
          </cell>
          <cell r="AR31">
            <v>2.3195143187556132E-2</v>
          </cell>
          <cell r="AS31">
            <v>18426</v>
          </cell>
          <cell r="AT31">
            <v>667</v>
          </cell>
          <cell r="AU31">
            <v>369843</v>
          </cell>
          <cell r="AV31">
            <v>20994982</v>
          </cell>
          <cell r="AW31">
            <v>35745679</v>
          </cell>
          <cell r="AX31">
            <v>34163591</v>
          </cell>
          <cell r="AY31">
            <v>824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 t="str">
            <v>YES</v>
          </cell>
          <cell r="BI31" t="str">
            <v>Linda Erickson</v>
          </cell>
          <cell r="BJ31">
            <v>42564</v>
          </cell>
          <cell r="BK31" t="str">
            <v xml:space="preserve">405 951-2783 </v>
          </cell>
          <cell r="BL31" t="str">
            <v>linda.erickson@integrisok.com</v>
          </cell>
          <cell r="BM31" t="str">
            <v>1</v>
          </cell>
          <cell r="BN31" t="str">
            <v>1</v>
          </cell>
          <cell r="BP31">
            <v>0.28050000000000003</v>
          </cell>
          <cell r="BQ31">
            <v>823128.45493082621</v>
          </cell>
          <cell r="BR31">
            <v>-122869.00781099996</v>
          </cell>
          <cell r="BS31">
            <v>152276</v>
          </cell>
          <cell r="BT31">
            <v>42713.418000000005</v>
          </cell>
          <cell r="BU31">
            <v>19093</v>
          </cell>
          <cell r="BV31">
            <v>852535.44711982622</v>
          </cell>
          <cell r="BW31">
            <v>723879.86511982628</v>
          </cell>
          <cell r="BY31">
            <v>0</v>
          </cell>
          <cell r="BZ31">
            <v>723879.86511982628</v>
          </cell>
        </row>
        <row r="32">
          <cell r="B32" t="str">
            <v>100710530D</v>
          </cell>
          <cell r="C32">
            <v>170</v>
          </cell>
          <cell r="D32">
            <v>0</v>
          </cell>
          <cell r="E32">
            <v>0</v>
          </cell>
          <cell r="F32" t="str">
            <v>37-0034</v>
          </cell>
          <cell r="G32" t="str">
            <v>6/30/2015</v>
          </cell>
          <cell r="H32" t="str">
            <v>June 30th</v>
          </cell>
          <cell r="I32" t="str">
            <v>Novitas Solutions</v>
          </cell>
          <cell r="J32" t="str">
            <v>www.novitas.solutions.com</v>
          </cell>
          <cell r="K32" t="str">
            <v>855-252-8782</v>
          </cell>
          <cell r="L32">
            <v>2875</v>
          </cell>
          <cell r="M32">
            <v>1837</v>
          </cell>
          <cell r="N32">
            <v>4712</v>
          </cell>
          <cell r="O32">
            <v>16563</v>
          </cell>
          <cell r="P32">
            <v>0.28448952484453299</v>
          </cell>
          <cell r="Q32">
            <v>0.48420979935212549</v>
          </cell>
          <cell r="R32">
            <v>0</v>
          </cell>
          <cell r="S32">
            <v>10237</v>
          </cell>
          <cell r="T32">
            <v>7284825</v>
          </cell>
          <cell r="U32">
            <v>22684</v>
          </cell>
          <cell r="V32">
            <v>0</v>
          </cell>
          <cell r="W32">
            <v>7307509</v>
          </cell>
          <cell r="X32">
            <v>64839865</v>
          </cell>
          <cell r="Y32">
            <v>0.11270086697435289</v>
          </cell>
          <cell r="Z32">
            <v>811891</v>
          </cell>
          <cell r="AA32">
            <v>0</v>
          </cell>
          <cell r="AB32">
            <v>811891</v>
          </cell>
          <cell r="AC32">
            <v>93920860</v>
          </cell>
          <cell r="AD32">
            <v>8.6444161605845598E-3</v>
          </cell>
          <cell r="AE32">
            <v>0.12134528313493745</v>
          </cell>
          <cell r="AF32">
            <v>0.25</v>
          </cell>
          <cell r="AG32">
            <v>0</v>
          </cell>
          <cell r="AH32">
            <v>13012545</v>
          </cell>
          <cell r="AI32">
            <v>142665</v>
          </cell>
          <cell r="AJ32">
            <v>35023698</v>
          </cell>
          <cell r="AK32">
            <v>3701024</v>
          </cell>
          <cell r="AL32">
            <v>604020</v>
          </cell>
          <cell r="AM32">
            <v>15064199</v>
          </cell>
          <cell r="AN32">
            <v>26442476</v>
          </cell>
          <cell r="AO32">
            <v>80835417</v>
          </cell>
          <cell r="AP32">
            <v>226453029</v>
          </cell>
          <cell r="AQ32">
            <v>0.3569632844257517</v>
          </cell>
          <cell r="AR32">
            <v>8.5533159284877577E-2</v>
          </cell>
          <cell r="AS32">
            <v>5246105</v>
          </cell>
          <cell r="AT32">
            <v>515568</v>
          </cell>
          <cell r="AU32">
            <v>58342</v>
          </cell>
          <cell r="AV32">
            <v>52161206</v>
          </cell>
          <cell r="AW32">
            <v>103802787</v>
          </cell>
          <cell r="AX32">
            <v>122774783</v>
          </cell>
          <cell r="AY32">
            <v>521139</v>
          </cell>
          <cell r="AZ32">
            <v>0</v>
          </cell>
          <cell r="BA32">
            <v>0</v>
          </cell>
          <cell r="BB32">
            <v>0</v>
          </cell>
          <cell r="BC32">
            <v>53221</v>
          </cell>
          <cell r="BD32">
            <v>7063</v>
          </cell>
          <cell r="BE32" t="str">
            <v>Yes</v>
          </cell>
          <cell r="BI32" t="str">
            <v>ROBERT HENSHAW</v>
          </cell>
          <cell r="BJ32">
            <v>42566</v>
          </cell>
          <cell r="BK32" t="str">
            <v>918-830-1640</v>
          </cell>
          <cell r="BL32" t="str">
            <v>rhenshaw@mrhcok.com</v>
          </cell>
          <cell r="BM32" t="str">
            <v>1</v>
          </cell>
          <cell r="BN32" t="str">
            <v>1</v>
          </cell>
          <cell r="BP32">
            <v>0.2676</v>
          </cell>
          <cell r="BQ32">
            <v>2233622.2223296496</v>
          </cell>
          <cell r="BR32">
            <v>4064212.9184051999</v>
          </cell>
          <cell r="BS32">
            <v>26495697</v>
          </cell>
          <cell r="BT32">
            <v>7090248.5172000006</v>
          </cell>
          <cell r="BU32">
            <v>5768736</v>
          </cell>
          <cell r="BV32">
            <v>32793532.140734851</v>
          </cell>
          <cell r="BW32">
            <v>7619347.6579348501</v>
          </cell>
          <cell r="BY32">
            <v>5323273.4366341736</v>
          </cell>
          <cell r="BZ32">
            <v>2296074.2213006765</v>
          </cell>
        </row>
        <row r="33">
          <cell r="B33" t="str">
            <v>100699630A</v>
          </cell>
          <cell r="C33">
            <v>47</v>
          </cell>
          <cell r="D33">
            <v>0</v>
          </cell>
          <cell r="E33">
            <v>0</v>
          </cell>
          <cell r="F33" t="str">
            <v>37-0138</v>
          </cell>
          <cell r="G33">
            <v>42185</v>
          </cell>
          <cell r="H33">
            <v>42185</v>
          </cell>
          <cell r="I33" t="str">
            <v>Novitas Solutions, Randy Tenant</v>
          </cell>
          <cell r="J33" t="str">
            <v>randy.tennant@novitas-solutions.com</v>
          </cell>
          <cell r="K33" t="str">
            <v>904-363-5247</v>
          </cell>
          <cell r="L33">
            <v>754</v>
          </cell>
          <cell r="M33">
            <v>45</v>
          </cell>
          <cell r="N33">
            <v>799</v>
          </cell>
          <cell r="O33">
            <v>2275</v>
          </cell>
          <cell r="P33">
            <v>0.35120879120879123</v>
          </cell>
          <cell r="Q33">
            <v>0.48420979935212549</v>
          </cell>
          <cell r="S33">
            <v>620</v>
          </cell>
          <cell r="T33">
            <v>1332691</v>
          </cell>
          <cell r="U33">
            <v>0</v>
          </cell>
          <cell r="V33">
            <v>87588</v>
          </cell>
          <cell r="W33">
            <v>1420279</v>
          </cell>
          <cell r="X33">
            <v>10117237</v>
          </cell>
          <cell r="Y33">
            <v>0.14038210234671777</v>
          </cell>
          <cell r="Z33">
            <v>0</v>
          </cell>
          <cell r="AA33">
            <v>0</v>
          </cell>
          <cell r="AB33">
            <v>0</v>
          </cell>
          <cell r="AC33">
            <v>7173794</v>
          </cell>
          <cell r="AD33">
            <v>0</v>
          </cell>
          <cell r="AE33">
            <v>0.14038210234671777</v>
          </cell>
          <cell r="AF33">
            <v>0.25</v>
          </cell>
          <cell r="AH33">
            <v>2280702</v>
          </cell>
          <cell r="AI33">
            <v>0</v>
          </cell>
          <cell r="AJ33">
            <v>5668664</v>
          </cell>
          <cell r="AK33">
            <v>1162501</v>
          </cell>
          <cell r="AL33">
            <v>0</v>
          </cell>
          <cell r="AM33">
            <v>5048493</v>
          </cell>
          <cell r="AN33">
            <v>751243</v>
          </cell>
          <cell r="AO33">
            <v>12630901</v>
          </cell>
          <cell r="AP33">
            <v>32098244</v>
          </cell>
          <cell r="AQ33">
            <v>0.39350753891708218</v>
          </cell>
          <cell r="AR33">
            <v>0.1934994948633327</v>
          </cell>
          <cell r="AS33">
            <v>184215</v>
          </cell>
          <cell r="AT33">
            <v>43840</v>
          </cell>
          <cell r="AU33">
            <v>132814</v>
          </cell>
          <cell r="AV33">
            <v>10808406</v>
          </cell>
          <cell r="AW33">
            <v>6861154</v>
          </cell>
          <cell r="AX33">
            <v>23566679</v>
          </cell>
          <cell r="AY33">
            <v>24119</v>
          </cell>
          <cell r="AZ33">
            <v>0</v>
          </cell>
          <cell r="BA33">
            <v>0</v>
          </cell>
          <cell r="BB33">
            <v>0</v>
          </cell>
          <cell r="BC33">
            <v>47347</v>
          </cell>
          <cell r="BD33">
            <v>5021</v>
          </cell>
          <cell r="BF33" t="str">
            <v>YES</v>
          </cell>
          <cell r="BI33" t="str">
            <v>Michele Reust</v>
          </cell>
          <cell r="BJ33">
            <v>42694</v>
          </cell>
          <cell r="BK33">
            <v>5803386515</v>
          </cell>
          <cell r="BL33" t="str">
            <v>michele.reust@mhtcg.org</v>
          </cell>
          <cell r="BM33" t="str">
            <v>1</v>
          </cell>
          <cell r="BN33" t="str">
            <v>1</v>
          </cell>
          <cell r="BP33">
            <v>0.35570000000000002</v>
          </cell>
          <cell r="BQ33">
            <v>674556.56797423866</v>
          </cell>
          <cell r="BR33">
            <v>1701182.4641822998</v>
          </cell>
          <cell r="BS33">
            <v>798590</v>
          </cell>
          <cell r="BT33">
            <v>284058.46299999999</v>
          </cell>
          <cell r="BU33">
            <v>233076</v>
          </cell>
          <cell r="BV33">
            <v>3174329.0321565382</v>
          </cell>
          <cell r="BW33">
            <v>2426721.4951565382</v>
          </cell>
          <cell r="BY33">
            <v>1224469.8679585082</v>
          </cell>
          <cell r="BZ33">
            <v>1202251.62719803</v>
          </cell>
        </row>
        <row r="34">
          <cell r="B34" t="str">
            <v>100699390A</v>
          </cell>
          <cell r="C34">
            <v>349</v>
          </cell>
          <cell r="D34">
            <v>0</v>
          </cell>
          <cell r="E34">
            <v>0</v>
          </cell>
          <cell r="F34" t="str">
            <v>37-0013</v>
          </cell>
          <cell r="G34" t="str">
            <v>7/1/14 - 6/30/15</v>
          </cell>
          <cell r="H34">
            <v>42185</v>
          </cell>
          <cell r="I34" t="str">
            <v>Novitas - Solutions  Melissa Travis Audit Manager</v>
          </cell>
          <cell r="J34" t="str">
            <v>Melissa.travis@nvoitas-solutions.com</v>
          </cell>
          <cell r="K34" t="str">
            <v>904-363-5420</v>
          </cell>
          <cell r="L34">
            <v>13871</v>
          </cell>
          <cell r="M34">
            <v>5349</v>
          </cell>
          <cell r="N34">
            <v>19220</v>
          </cell>
          <cell r="O34">
            <v>83957</v>
          </cell>
          <cell r="P34">
            <v>0.22892671248377144</v>
          </cell>
          <cell r="Q34">
            <v>0.48420979935212549</v>
          </cell>
          <cell r="R34">
            <v>0</v>
          </cell>
          <cell r="S34">
            <v>29039</v>
          </cell>
          <cell r="T34">
            <v>22350768</v>
          </cell>
          <cell r="U34">
            <v>3497</v>
          </cell>
          <cell r="V34">
            <v>0</v>
          </cell>
          <cell r="W34">
            <v>22354265</v>
          </cell>
          <cell r="X34">
            <v>399248993</v>
          </cell>
          <cell r="Y34">
            <v>5.5990786180893384E-2</v>
          </cell>
          <cell r="Z34">
            <v>25725975</v>
          </cell>
          <cell r="AA34">
            <v>0</v>
          </cell>
          <cell r="AB34">
            <v>25725975</v>
          </cell>
          <cell r="AC34">
            <v>625887567</v>
          </cell>
          <cell r="AD34">
            <v>4.1103189065265458E-2</v>
          </cell>
          <cell r="AE34">
            <v>9.7093975246158842E-2</v>
          </cell>
          <cell r="AF34">
            <v>0.25</v>
          </cell>
          <cell r="AG34">
            <v>0</v>
          </cell>
          <cell r="AH34">
            <v>78447204</v>
          </cell>
          <cell r="AI34">
            <v>93778</v>
          </cell>
          <cell r="AJ34">
            <v>121789715</v>
          </cell>
          <cell r="AK34">
            <v>32679044</v>
          </cell>
          <cell r="AL34">
            <v>5821618</v>
          </cell>
          <cell r="AM34">
            <v>57761149</v>
          </cell>
          <cell r="AN34">
            <v>72125677</v>
          </cell>
          <cell r="AO34">
            <v>290177203</v>
          </cell>
          <cell r="AP34">
            <v>1411002127</v>
          </cell>
          <cell r="AQ34">
            <v>0.20565327113784004</v>
          </cell>
          <cell r="AR34">
            <v>6.8222300418970247E-2</v>
          </cell>
          <cell r="AS34">
            <v>13601188</v>
          </cell>
          <cell r="AT34">
            <v>734233</v>
          </cell>
          <cell r="AU34">
            <v>1309491</v>
          </cell>
          <cell r="AV34">
            <v>320320969</v>
          </cell>
          <cell r="AW34">
            <v>625887567</v>
          </cell>
          <cell r="AX34">
            <v>772785398</v>
          </cell>
          <cell r="AY34">
            <v>867284</v>
          </cell>
          <cell r="AZ34">
            <v>0</v>
          </cell>
          <cell r="BA34">
            <v>0</v>
          </cell>
          <cell r="BB34">
            <v>0</v>
          </cell>
          <cell r="BC34">
            <v>536650</v>
          </cell>
          <cell r="BD34">
            <v>96816</v>
          </cell>
          <cell r="BE34" t="str">
            <v>YES</v>
          </cell>
          <cell r="BF34" t="str">
            <v>NO</v>
          </cell>
          <cell r="BG34" t="str">
            <v>NO</v>
          </cell>
          <cell r="BH34" t="str">
            <v>NO</v>
          </cell>
          <cell r="BI34" t="str">
            <v>David Pezewski</v>
          </cell>
          <cell r="BJ34">
            <v>42554</v>
          </cell>
          <cell r="BK34" t="str">
            <v>405-752-3106</v>
          </cell>
          <cell r="BL34" t="str">
            <v>david.pezewski@mercy.net</v>
          </cell>
          <cell r="BM34" t="str">
            <v>1</v>
          </cell>
          <cell r="BN34" t="str">
            <v>1</v>
          </cell>
          <cell r="BP34">
            <v>0.24229999999999999</v>
          </cell>
          <cell r="BQ34">
            <v>10766571.517873401</v>
          </cell>
          <cell r="BR34">
            <v>12977814.216962099</v>
          </cell>
          <cell r="BS34">
            <v>72662327</v>
          </cell>
          <cell r="BT34">
            <v>17606081.8321</v>
          </cell>
          <cell r="BU34">
            <v>14432237</v>
          </cell>
          <cell r="BV34">
            <v>96406712.734835505</v>
          </cell>
          <cell r="BW34">
            <v>26918230.566935495</v>
          </cell>
          <cell r="BY34">
            <v>16555836.450042104</v>
          </cell>
          <cell r="BZ34">
            <v>10362394.11689339</v>
          </cell>
        </row>
        <row r="35">
          <cell r="B35" t="str">
            <v>100699960A</v>
          </cell>
          <cell r="C35">
            <v>25</v>
          </cell>
          <cell r="D35">
            <v>0</v>
          </cell>
          <cell r="E35">
            <v>0</v>
          </cell>
          <cell r="F35" t="str">
            <v>37-1306</v>
          </cell>
          <cell r="G35" t="str">
            <v>7/1/14 - 6/30/15</v>
          </cell>
          <cell r="H35">
            <v>42185</v>
          </cell>
          <cell r="I35" t="str">
            <v>Novitas - Solutions  Melissa Travis Audit Manager</v>
          </cell>
          <cell r="J35" t="str">
            <v>Melissa.travis@nvoitas-solutions.com</v>
          </cell>
          <cell r="K35" t="str">
            <v>904-363-5420</v>
          </cell>
          <cell r="L35">
            <v>16</v>
          </cell>
          <cell r="M35">
            <v>111</v>
          </cell>
          <cell r="N35">
            <v>127</v>
          </cell>
          <cell r="O35">
            <v>400</v>
          </cell>
          <cell r="P35">
            <v>0.3175</v>
          </cell>
          <cell r="Q35">
            <v>0.48420979935212549</v>
          </cell>
          <cell r="R35">
            <v>0</v>
          </cell>
          <cell r="S35">
            <v>325</v>
          </cell>
          <cell r="T35">
            <v>331916</v>
          </cell>
          <cell r="U35">
            <v>0</v>
          </cell>
          <cell r="V35">
            <v>0</v>
          </cell>
          <cell r="W35">
            <v>331916</v>
          </cell>
          <cell r="X35">
            <v>8657028</v>
          </cell>
          <cell r="Y35">
            <v>3.834064069100851E-2</v>
          </cell>
          <cell r="Z35">
            <v>52234</v>
          </cell>
          <cell r="AB35">
            <v>52234</v>
          </cell>
          <cell r="AC35">
            <v>1516852</v>
          </cell>
          <cell r="AD35">
            <v>3.4435792021897983E-2</v>
          </cell>
          <cell r="AE35">
            <v>7.2776432712906486E-2</v>
          </cell>
          <cell r="AF35">
            <v>0.25</v>
          </cell>
          <cell r="AG35">
            <v>0</v>
          </cell>
          <cell r="AH35">
            <v>40866</v>
          </cell>
          <cell r="AI35">
            <v>0</v>
          </cell>
          <cell r="AJ35">
            <v>1312294</v>
          </cell>
          <cell r="AK35">
            <v>572541</v>
          </cell>
          <cell r="AL35">
            <v>243048</v>
          </cell>
          <cell r="AM35">
            <v>1742973</v>
          </cell>
          <cell r="AN35">
            <v>1574150</v>
          </cell>
          <cell r="AO35">
            <v>5445006</v>
          </cell>
          <cell r="AP35">
            <v>13969060</v>
          </cell>
          <cell r="AQ35">
            <v>0.38979043686547271</v>
          </cell>
          <cell r="AR35">
            <v>0.18315921042647107</v>
          </cell>
          <cell r="AS35">
            <v>714027</v>
          </cell>
          <cell r="AT35">
            <v>52864</v>
          </cell>
          <cell r="AU35">
            <v>24258</v>
          </cell>
          <cell r="AV35">
            <v>12451430</v>
          </cell>
          <cell r="AW35">
            <v>4263068</v>
          </cell>
          <cell r="AX35">
            <v>10706471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 t="str">
            <v>NO</v>
          </cell>
          <cell r="BF35" t="str">
            <v>YES</v>
          </cell>
          <cell r="BG35" t="str">
            <v>NO</v>
          </cell>
          <cell r="BH35" t="str">
            <v>NO</v>
          </cell>
          <cell r="BI35" t="str">
            <v>David Pezewski</v>
          </cell>
          <cell r="BJ35">
            <v>42554</v>
          </cell>
          <cell r="BK35" t="str">
            <v>405-752-3106</v>
          </cell>
          <cell r="BL35" t="str">
            <v>david.pezewski@mercy.net</v>
          </cell>
          <cell r="BM35" t="str">
            <v>1</v>
          </cell>
          <cell r="BN35" t="str">
            <v>1</v>
          </cell>
          <cell r="BP35">
            <v>0.7097</v>
          </cell>
          <cell r="BQ35">
            <v>608240.26025575318</v>
          </cell>
          <cell r="BR35">
            <v>1240622.7266762997</v>
          </cell>
          <cell r="BS35">
            <v>1574150</v>
          </cell>
          <cell r="BT35">
            <v>1117174.2549999999</v>
          </cell>
          <cell r="BU35">
            <v>766891</v>
          </cell>
          <cell r="BV35">
            <v>3423012.9869320528</v>
          </cell>
          <cell r="BW35">
            <v>2199146.2419320527</v>
          </cell>
          <cell r="BY35">
            <v>575521.7140333975</v>
          </cell>
          <cell r="BZ35">
            <v>1623624.5278986553</v>
          </cell>
        </row>
        <row r="36">
          <cell r="B36" t="str">
            <v>200509290A</v>
          </cell>
          <cell r="C36">
            <v>156</v>
          </cell>
          <cell r="D36">
            <v>0</v>
          </cell>
          <cell r="E36">
            <v>0</v>
          </cell>
          <cell r="F36" t="str">
            <v>37-0020</v>
          </cell>
          <cell r="G36" t="str">
            <v>7/1/14 - 6/30/15</v>
          </cell>
          <cell r="H36">
            <v>42185</v>
          </cell>
          <cell r="I36" t="str">
            <v>Novitas - Solutions  Melissa Travis Audit Manager</v>
          </cell>
          <cell r="J36" t="str">
            <v>Melissa.travis@nvoitas-solutions.com</v>
          </cell>
          <cell r="K36" t="str">
            <v>904-363-5420</v>
          </cell>
          <cell r="L36">
            <v>5291</v>
          </cell>
          <cell r="M36">
            <v>4980</v>
          </cell>
          <cell r="N36">
            <v>10271</v>
          </cell>
          <cell r="O36">
            <v>19904</v>
          </cell>
          <cell r="P36">
            <v>0.51602692926045013</v>
          </cell>
          <cell r="Q36">
            <v>0.48420979935212549</v>
          </cell>
          <cell r="R36" t="str">
            <v>Meets Min.</v>
          </cell>
          <cell r="S36">
            <v>10462</v>
          </cell>
          <cell r="T36">
            <v>7820609</v>
          </cell>
          <cell r="U36">
            <v>230</v>
          </cell>
          <cell r="V36">
            <v>0</v>
          </cell>
          <cell r="W36">
            <v>7820839</v>
          </cell>
          <cell r="X36">
            <v>63504388</v>
          </cell>
          <cell r="Y36">
            <v>0.12315430864399481</v>
          </cell>
          <cell r="Z36">
            <v>1874955</v>
          </cell>
          <cell r="AA36">
            <v>0</v>
          </cell>
          <cell r="AB36">
            <v>1874955</v>
          </cell>
          <cell r="AC36">
            <v>87668882</v>
          </cell>
          <cell r="AD36">
            <v>2.1386778948544138E-2</v>
          </cell>
          <cell r="AE36">
            <v>0.14454108759253895</v>
          </cell>
          <cell r="AF36">
            <v>0.25</v>
          </cell>
          <cell r="AG36">
            <v>0</v>
          </cell>
          <cell r="AH36">
            <v>15883145</v>
          </cell>
          <cell r="AI36">
            <v>2791</v>
          </cell>
          <cell r="AJ36">
            <v>38495953</v>
          </cell>
          <cell r="AK36">
            <v>7717764</v>
          </cell>
          <cell r="AL36">
            <v>816604</v>
          </cell>
          <cell r="AM36">
            <v>15525512</v>
          </cell>
          <cell r="AN36">
            <v>32087303</v>
          </cell>
          <cell r="AO36">
            <v>94643136</v>
          </cell>
          <cell r="AP36">
            <v>223637334</v>
          </cell>
          <cell r="AQ36">
            <v>0.42319917836258947</v>
          </cell>
          <cell r="AR36">
            <v>0.10758436245711997</v>
          </cell>
          <cell r="AS36">
            <v>9084512</v>
          </cell>
          <cell r="AT36">
            <v>510838</v>
          </cell>
          <cell r="AU36">
            <v>383327</v>
          </cell>
          <cell r="AV36">
            <v>75020815</v>
          </cell>
          <cell r="AW36">
            <v>87668882</v>
          </cell>
          <cell r="AX36">
            <v>135968472</v>
          </cell>
          <cell r="AY36">
            <v>341071</v>
          </cell>
          <cell r="AZ36">
            <v>0</v>
          </cell>
          <cell r="BA36">
            <v>0</v>
          </cell>
          <cell r="BB36">
            <v>0</v>
          </cell>
          <cell r="BC36">
            <v>39238</v>
          </cell>
          <cell r="BD36">
            <v>584</v>
          </cell>
          <cell r="BE36" t="str">
            <v>YES</v>
          </cell>
          <cell r="BF36" t="str">
            <v>YES</v>
          </cell>
          <cell r="BG36" t="str">
            <v>NO</v>
          </cell>
          <cell r="BH36" t="str">
            <v>NO</v>
          </cell>
          <cell r="BI36" t="str">
            <v>David Pezewski</v>
          </cell>
          <cell r="BJ36">
            <v>42554</v>
          </cell>
          <cell r="BK36" t="str">
            <v>405-752-3106</v>
          </cell>
          <cell r="BL36" t="str">
            <v>david.pezewski@mercy.net</v>
          </cell>
          <cell r="BM36" t="str">
            <v>1</v>
          </cell>
          <cell r="BN36" t="str">
            <v>1</v>
          </cell>
          <cell r="BP36">
            <v>0.34920000000000001</v>
          </cell>
          <cell r="BQ36">
            <v>5665028.1443109084</v>
          </cell>
          <cell r="BR36">
            <v>5154059.9715791997</v>
          </cell>
          <cell r="BS36">
            <v>32126541</v>
          </cell>
          <cell r="BT36">
            <v>11218588.1172</v>
          </cell>
          <cell r="BU36">
            <v>9595934</v>
          </cell>
          <cell r="BV36">
            <v>42945629.115890108</v>
          </cell>
          <cell r="BW36">
            <v>12441742.23309011</v>
          </cell>
          <cell r="BY36">
            <v>4638460.0528760757</v>
          </cell>
          <cell r="BZ36">
            <v>7803282.1802140344</v>
          </cell>
        </row>
        <row r="37">
          <cell r="B37" t="str">
            <v>100262320C</v>
          </cell>
          <cell r="C37">
            <v>190</v>
          </cell>
          <cell r="D37">
            <v>0</v>
          </cell>
          <cell r="E37">
            <v>0</v>
          </cell>
          <cell r="F37" t="str">
            <v>37-0047</v>
          </cell>
          <cell r="G37" t="str">
            <v>7/1/14 - 6/30/15</v>
          </cell>
          <cell r="H37">
            <v>42185</v>
          </cell>
          <cell r="I37" t="str">
            <v>Novitas - Solutions  Melissa Travis Audit Manager</v>
          </cell>
          <cell r="J37" t="str">
            <v>Melissa.travis@nvoitas-solutions.com</v>
          </cell>
          <cell r="K37" t="str">
            <v>904-363-5420</v>
          </cell>
          <cell r="L37">
            <v>5436</v>
          </cell>
          <cell r="M37">
            <v>5203</v>
          </cell>
          <cell r="N37">
            <v>10639</v>
          </cell>
          <cell r="O37">
            <v>31640</v>
          </cell>
          <cell r="P37">
            <v>0.33625158027812896</v>
          </cell>
          <cell r="Q37">
            <v>0.48420979935212549</v>
          </cell>
          <cell r="R37">
            <v>0</v>
          </cell>
          <cell r="S37">
            <v>17448</v>
          </cell>
          <cell r="T37">
            <v>12320486</v>
          </cell>
          <cell r="U37">
            <v>128</v>
          </cell>
          <cell r="V37">
            <v>0</v>
          </cell>
          <cell r="W37">
            <v>12320614</v>
          </cell>
          <cell r="X37">
            <v>125355546</v>
          </cell>
          <cell r="Y37">
            <v>9.8285352289080211E-2</v>
          </cell>
          <cell r="Z37">
            <v>12558433</v>
          </cell>
          <cell r="AA37">
            <v>0</v>
          </cell>
          <cell r="AB37">
            <v>12558433</v>
          </cell>
          <cell r="AC37">
            <v>193347267</v>
          </cell>
          <cell r="AD37">
            <v>6.4952730880855944E-2</v>
          </cell>
          <cell r="AE37">
            <v>0.16323808316993615</v>
          </cell>
          <cell r="AF37">
            <v>0.25</v>
          </cell>
          <cell r="AG37">
            <v>0</v>
          </cell>
          <cell r="AH37">
            <v>26775059</v>
          </cell>
          <cell r="AI37">
            <v>1647</v>
          </cell>
          <cell r="AJ37">
            <v>60708094</v>
          </cell>
          <cell r="AK37">
            <v>18885268</v>
          </cell>
          <cell r="AL37">
            <v>2792858</v>
          </cell>
          <cell r="AM37">
            <v>35127899</v>
          </cell>
          <cell r="AN37">
            <v>54489486</v>
          </cell>
          <cell r="AO37">
            <v>172003605</v>
          </cell>
          <cell r="AP37">
            <v>456352764</v>
          </cell>
          <cell r="AQ37">
            <v>0.37690930913261655</v>
          </cell>
          <cell r="AR37">
            <v>0.12447831914523037</v>
          </cell>
          <cell r="AS37">
            <v>13295153</v>
          </cell>
          <cell r="AT37">
            <v>715423</v>
          </cell>
          <cell r="AU37">
            <v>511764</v>
          </cell>
          <cell r="AV37">
            <v>132463684</v>
          </cell>
          <cell r="AW37">
            <v>193347267</v>
          </cell>
          <cell r="AX37">
            <v>263005497</v>
          </cell>
          <cell r="AY37">
            <v>610379</v>
          </cell>
          <cell r="AZ37">
            <v>0</v>
          </cell>
          <cell r="BA37">
            <v>0</v>
          </cell>
          <cell r="BB37">
            <v>0</v>
          </cell>
          <cell r="BC37">
            <v>493869</v>
          </cell>
          <cell r="BD37">
            <v>29096</v>
          </cell>
          <cell r="BE37" t="str">
            <v>YES</v>
          </cell>
          <cell r="BF37" t="str">
            <v>YES</v>
          </cell>
          <cell r="BG37" t="str">
            <v>NO</v>
          </cell>
          <cell r="BH37" t="str">
            <v>NO</v>
          </cell>
          <cell r="BI37" t="str">
            <v>David Pezewski</v>
          </cell>
          <cell r="BJ37">
            <v>42554</v>
          </cell>
          <cell r="BK37" t="str">
            <v>405-752-3106</v>
          </cell>
          <cell r="BL37" t="str">
            <v>david.pezewski@mercy.net</v>
          </cell>
          <cell r="BM37" t="str">
            <v>1</v>
          </cell>
          <cell r="BN37" t="str">
            <v>1</v>
          </cell>
          <cell r="BP37">
            <v>0.28970000000000001</v>
          </cell>
          <cell r="BQ37">
            <v>5668519.6385205779</v>
          </cell>
          <cell r="BR37">
            <v>9887078.4721269011</v>
          </cell>
          <cell r="BS37">
            <v>54983355</v>
          </cell>
          <cell r="BT37">
            <v>15928677.943500001</v>
          </cell>
          <cell r="BU37">
            <v>14039672</v>
          </cell>
          <cell r="BV37">
            <v>70538953.110647485</v>
          </cell>
          <cell r="BW37">
            <v>17444604.054147482</v>
          </cell>
          <cell r="BY37">
            <v>8247509.173182318</v>
          </cell>
          <cell r="BZ37">
            <v>9197094.8809651639</v>
          </cell>
        </row>
        <row r="38">
          <cell r="B38" t="str">
            <v>200226190A</v>
          </cell>
          <cell r="C38">
            <v>22</v>
          </cell>
          <cell r="D38">
            <v>0</v>
          </cell>
          <cell r="E38">
            <v>0</v>
          </cell>
          <cell r="F38" t="str">
            <v>37-1310</v>
          </cell>
          <cell r="G38" t="str">
            <v>7/1/14 - 6/30/15</v>
          </cell>
          <cell r="H38">
            <v>42185</v>
          </cell>
          <cell r="I38" t="str">
            <v>Novitas - Solutions  Melissa Travis Audit Manager</v>
          </cell>
          <cell r="J38" t="str">
            <v>Melissa.travis@nvoitas-solutions.com</v>
          </cell>
          <cell r="K38" t="str">
            <v>904-363-5420</v>
          </cell>
          <cell r="L38">
            <v>17</v>
          </cell>
          <cell r="M38">
            <v>69</v>
          </cell>
          <cell r="N38">
            <v>86</v>
          </cell>
          <cell r="O38">
            <v>365</v>
          </cell>
          <cell r="P38">
            <v>0.23561643835616439</v>
          </cell>
          <cell r="Q38">
            <v>0.48420979935212549</v>
          </cell>
          <cell r="R38">
            <v>0</v>
          </cell>
          <cell r="S38">
            <v>253</v>
          </cell>
          <cell r="T38">
            <v>393051</v>
          </cell>
          <cell r="U38">
            <v>0</v>
          </cell>
          <cell r="V38">
            <v>0</v>
          </cell>
          <cell r="W38">
            <v>393051</v>
          </cell>
          <cell r="X38">
            <v>6167989</v>
          </cell>
          <cell r="Y38">
            <v>6.3724335435747376E-2</v>
          </cell>
          <cell r="Z38">
            <v>113819</v>
          </cell>
          <cell r="AA38">
            <v>0</v>
          </cell>
          <cell r="AB38">
            <v>113819</v>
          </cell>
          <cell r="AC38">
            <v>1718324</v>
          </cell>
          <cell r="AD38">
            <v>6.6238381120207829E-2</v>
          </cell>
          <cell r="AE38">
            <v>0.1299627165559552</v>
          </cell>
          <cell r="AF38">
            <v>0.25</v>
          </cell>
          <cell r="AG38">
            <v>0</v>
          </cell>
          <cell r="AH38">
            <v>76049</v>
          </cell>
          <cell r="AI38">
            <v>0</v>
          </cell>
          <cell r="AJ38">
            <v>1840925</v>
          </cell>
          <cell r="AK38">
            <v>1023107</v>
          </cell>
          <cell r="AL38">
            <v>234534</v>
          </cell>
          <cell r="AM38">
            <v>1310255</v>
          </cell>
          <cell r="AN38">
            <v>830387</v>
          </cell>
          <cell r="AO38">
            <v>5239208</v>
          </cell>
          <cell r="AP38">
            <v>8990137</v>
          </cell>
          <cell r="AQ38">
            <v>0.58277287654237087</v>
          </cell>
          <cell r="AR38">
            <v>0.28563480178333212</v>
          </cell>
          <cell r="AS38">
            <v>310144</v>
          </cell>
          <cell r="AT38">
            <v>27443</v>
          </cell>
          <cell r="AU38">
            <v>28223</v>
          </cell>
          <cell r="AV38">
            <v>6495281</v>
          </cell>
          <cell r="AW38">
            <v>3926800</v>
          </cell>
          <cell r="AX38">
            <v>7304059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4333</v>
          </cell>
          <cell r="BD38">
            <v>0</v>
          </cell>
          <cell r="BE38" t="str">
            <v>NO</v>
          </cell>
          <cell r="BF38" t="str">
            <v>YES</v>
          </cell>
          <cell r="BG38" t="str">
            <v>NO</v>
          </cell>
          <cell r="BH38" t="str">
            <v>NO</v>
          </cell>
          <cell r="BI38" t="str">
            <v>David Pezewski</v>
          </cell>
          <cell r="BJ38">
            <v>42554</v>
          </cell>
          <cell r="BK38" t="str">
            <v>405-752-3106</v>
          </cell>
          <cell r="BL38" t="str">
            <v>david.pezewski@mercy.net</v>
          </cell>
          <cell r="BM38" t="str">
            <v>1</v>
          </cell>
          <cell r="BN38" t="str">
            <v>1</v>
          </cell>
          <cell r="BP38">
            <v>0.73609999999999998</v>
          </cell>
          <cell r="BQ38">
            <v>901427.2951916107</v>
          </cell>
          <cell r="BR38">
            <v>957789.58672649984</v>
          </cell>
          <cell r="BS38">
            <v>834720</v>
          </cell>
          <cell r="BT38">
            <v>614437.39199999999</v>
          </cell>
          <cell r="BU38">
            <v>337587</v>
          </cell>
          <cell r="BV38">
            <v>2693936.8819181104</v>
          </cell>
          <cell r="BW38">
            <v>2136067.2739181104</v>
          </cell>
          <cell r="BY38">
            <v>500818.30253444088</v>
          </cell>
          <cell r="BZ38">
            <v>1635248.9713836694</v>
          </cell>
        </row>
        <row r="39">
          <cell r="B39" t="str">
            <v>200521810B</v>
          </cell>
          <cell r="C39">
            <v>25</v>
          </cell>
          <cell r="D39" t="str">
            <v>100699510A</v>
          </cell>
          <cell r="E39">
            <v>0</v>
          </cell>
          <cell r="F39" t="str">
            <v>37-1313</v>
          </cell>
          <cell r="G39" t="str">
            <v>7/1/14 - 6/30/15</v>
          </cell>
          <cell r="H39">
            <v>42185</v>
          </cell>
          <cell r="I39" t="str">
            <v>Novitas - Solutions  Melissa Travis Audit Manager</v>
          </cell>
          <cell r="J39" t="str">
            <v>Melissa.travis@nvoitas-solutions.com</v>
          </cell>
          <cell r="K39" t="str">
            <v>904-363-5420</v>
          </cell>
          <cell r="L39">
            <v>30</v>
          </cell>
          <cell r="M39">
            <v>170</v>
          </cell>
          <cell r="N39">
            <v>200</v>
          </cell>
          <cell r="O39">
            <v>1257</v>
          </cell>
          <cell r="P39">
            <v>0.15910898965791567</v>
          </cell>
          <cell r="Q39">
            <v>0.48420979935212549</v>
          </cell>
          <cell r="R39">
            <v>0</v>
          </cell>
          <cell r="S39">
            <v>915</v>
          </cell>
          <cell r="T39">
            <v>490351</v>
          </cell>
          <cell r="U39">
            <v>0</v>
          </cell>
          <cell r="V39">
            <v>0</v>
          </cell>
          <cell r="W39">
            <v>490351</v>
          </cell>
          <cell r="X39">
            <v>12160070</v>
          </cell>
          <cell r="Y39">
            <v>4.0324685630921529E-2</v>
          </cell>
          <cell r="Z39">
            <v>12973</v>
          </cell>
          <cell r="AA39">
            <v>0</v>
          </cell>
          <cell r="AB39">
            <v>12973</v>
          </cell>
          <cell r="AC39">
            <v>5052000</v>
          </cell>
          <cell r="AD39">
            <v>2.5678939034045924E-3</v>
          </cell>
          <cell r="AE39">
            <v>4.2892579534326125E-2</v>
          </cell>
          <cell r="AF39">
            <v>0.25</v>
          </cell>
          <cell r="AG39">
            <v>0</v>
          </cell>
          <cell r="AH39">
            <v>137561</v>
          </cell>
          <cell r="AI39">
            <v>0</v>
          </cell>
          <cell r="AJ39">
            <v>2114419</v>
          </cell>
          <cell r="AK39">
            <v>1922441</v>
          </cell>
          <cell r="AL39">
            <v>221448</v>
          </cell>
          <cell r="AM39">
            <v>2008862</v>
          </cell>
          <cell r="AN39">
            <v>3695178</v>
          </cell>
          <cell r="AO39">
            <v>9962348</v>
          </cell>
          <cell r="AP39">
            <v>24046741</v>
          </cell>
          <cell r="AQ39">
            <v>0.41429098437913064</v>
          </cell>
          <cell r="AR39">
            <v>0.17269496103442875</v>
          </cell>
          <cell r="AS39">
            <v>1336084</v>
          </cell>
          <cell r="AT39">
            <v>130298</v>
          </cell>
          <cell r="AU39">
            <v>90429</v>
          </cell>
          <cell r="AV39">
            <v>12471812</v>
          </cell>
          <cell r="AW39">
            <v>6725785</v>
          </cell>
          <cell r="AX39">
            <v>18994741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23975</v>
          </cell>
          <cell r="BD39">
            <v>827</v>
          </cell>
          <cell r="BE39" t="str">
            <v>NO</v>
          </cell>
          <cell r="BF39" t="str">
            <v>YES</v>
          </cell>
          <cell r="BG39" t="str">
            <v>NO</v>
          </cell>
          <cell r="BH39" t="str">
            <v>NO</v>
          </cell>
          <cell r="BI39" t="str">
            <v>David Pezewski</v>
          </cell>
          <cell r="BJ39">
            <v>42554</v>
          </cell>
          <cell r="BK39" t="str">
            <v>405-752-3106</v>
          </cell>
          <cell r="BL39" t="str">
            <v>david.pezewski@mercy.net</v>
          </cell>
          <cell r="BM39" t="str">
            <v>1</v>
          </cell>
          <cell r="BN39" t="str">
            <v>1</v>
          </cell>
          <cell r="BP39">
            <v>0.65759999999999996</v>
          </cell>
          <cell r="BQ39">
            <v>918345.21575471829</v>
          </cell>
          <cell r="BR39">
            <v>1258902.4201775999</v>
          </cell>
          <cell r="BS39">
            <v>3719153</v>
          </cell>
          <cell r="BT39">
            <v>2445715.0127999997</v>
          </cell>
          <cell r="BU39">
            <v>1467209</v>
          </cell>
          <cell r="BV39">
            <v>5896400.6359323179</v>
          </cell>
          <cell r="BW39">
            <v>3155753.6487323176</v>
          </cell>
          <cell r="BY39">
            <v>451480.74945361802</v>
          </cell>
          <cell r="BZ39">
            <v>2704272.8992786994</v>
          </cell>
        </row>
        <row r="40">
          <cell r="B40" t="str">
            <v>200425410C</v>
          </cell>
          <cell r="C40">
            <v>25</v>
          </cell>
          <cell r="D40">
            <v>0</v>
          </cell>
          <cell r="E40">
            <v>0</v>
          </cell>
          <cell r="F40" t="str">
            <v>37-1317</v>
          </cell>
          <cell r="G40" t="str">
            <v>7/1/14 - 6/30/15</v>
          </cell>
          <cell r="H40">
            <v>42185</v>
          </cell>
          <cell r="I40" t="str">
            <v>Novitas - Solutions  Melissa Travis Audit Manager</v>
          </cell>
          <cell r="J40" t="str">
            <v>Melissa.travis@nvoitas-solutions.com</v>
          </cell>
          <cell r="K40" t="str">
            <v>904-363-5420</v>
          </cell>
          <cell r="L40">
            <v>138</v>
          </cell>
          <cell r="M40">
            <v>492</v>
          </cell>
          <cell r="N40">
            <v>630</v>
          </cell>
          <cell r="O40">
            <v>1631</v>
          </cell>
          <cell r="P40">
            <v>0.38626609442060084</v>
          </cell>
          <cell r="Q40">
            <v>0.48420979935212549</v>
          </cell>
          <cell r="R40">
            <v>0</v>
          </cell>
          <cell r="S40">
            <v>1038</v>
          </cell>
          <cell r="T40">
            <v>1355986</v>
          </cell>
          <cell r="U40">
            <v>407</v>
          </cell>
          <cell r="V40">
            <v>12842</v>
          </cell>
          <cell r="W40">
            <v>1369235</v>
          </cell>
          <cell r="X40">
            <v>14383574</v>
          </cell>
          <cell r="Y40">
            <v>9.5194351556852283E-2</v>
          </cell>
          <cell r="Z40">
            <v>482984</v>
          </cell>
          <cell r="AA40">
            <v>0</v>
          </cell>
          <cell r="AB40">
            <v>482984</v>
          </cell>
          <cell r="AC40">
            <v>8126625</v>
          </cell>
          <cell r="AD40">
            <v>5.9432298155753467E-2</v>
          </cell>
          <cell r="AE40">
            <v>0.15462664971260576</v>
          </cell>
          <cell r="AF40">
            <v>0.25</v>
          </cell>
          <cell r="AG40">
            <v>0</v>
          </cell>
          <cell r="AH40">
            <v>777001</v>
          </cell>
          <cell r="AI40">
            <v>2589</v>
          </cell>
          <cell r="AJ40">
            <v>5029782</v>
          </cell>
          <cell r="AK40">
            <v>1691529</v>
          </cell>
          <cell r="AL40">
            <v>672384</v>
          </cell>
          <cell r="AM40">
            <v>3087460</v>
          </cell>
          <cell r="AN40">
            <v>5661706</v>
          </cell>
          <cell r="AO40">
            <v>16142861</v>
          </cell>
          <cell r="AP40">
            <v>30539425</v>
          </cell>
          <cell r="AQ40">
            <v>0.52859086246712239</v>
          </cell>
          <cell r="AR40">
            <v>0.17850280416216088</v>
          </cell>
          <cell r="AS40">
            <v>1591027</v>
          </cell>
          <cell r="AT40">
            <v>223686</v>
          </cell>
          <cell r="AU40">
            <v>90457</v>
          </cell>
          <cell r="AV40">
            <v>19255221</v>
          </cell>
          <cell r="AW40">
            <v>12592090</v>
          </cell>
          <cell r="AX40">
            <v>22412800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27065</v>
          </cell>
          <cell r="BD40">
            <v>316</v>
          </cell>
          <cell r="BE40" t="str">
            <v>NO</v>
          </cell>
          <cell r="BF40" t="str">
            <v>YES</v>
          </cell>
          <cell r="BG40" t="str">
            <v>NO</v>
          </cell>
          <cell r="BH40" t="str">
            <v>NO</v>
          </cell>
          <cell r="BI40" t="str">
            <v>David Pezewski</v>
          </cell>
          <cell r="BJ40">
            <v>42554</v>
          </cell>
          <cell r="BK40" t="str">
            <v>405-752-3106</v>
          </cell>
          <cell r="BL40" t="str">
            <v>david.pezewski@mercy.net</v>
          </cell>
          <cell r="BM40" t="str">
            <v>1</v>
          </cell>
          <cell r="BN40" t="str">
            <v>1</v>
          </cell>
          <cell r="BP40">
            <v>0.43090000000000001</v>
          </cell>
          <cell r="BQ40">
            <v>833851.39143480617</v>
          </cell>
          <cell r="BR40">
            <v>1268447.892822</v>
          </cell>
          <cell r="BS40">
            <v>5688771</v>
          </cell>
          <cell r="BT40">
            <v>2451291.4238999998</v>
          </cell>
          <cell r="BU40">
            <v>1815029</v>
          </cell>
          <cell r="BV40">
            <v>7791070.2842568066</v>
          </cell>
          <cell r="BW40">
            <v>2738561.7081568055</v>
          </cell>
          <cell r="BY40">
            <v>797301.35439342307</v>
          </cell>
          <cell r="BZ40">
            <v>1941260.3537633824</v>
          </cell>
        </row>
        <row r="41">
          <cell r="B41" t="str">
            <v>200318440B</v>
          </cell>
          <cell r="C41">
            <v>25</v>
          </cell>
          <cell r="D41">
            <v>0</v>
          </cell>
          <cell r="E41">
            <v>0</v>
          </cell>
          <cell r="F41" t="str">
            <v>37-1304</v>
          </cell>
          <cell r="G41" t="str">
            <v>7/1/14 - 6/30/15</v>
          </cell>
          <cell r="H41">
            <v>42185</v>
          </cell>
          <cell r="I41" t="str">
            <v>Novitas - Solutions  Melissa Travis Audit Manager</v>
          </cell>
          <cell r="J41" t="str">
            <v>Melissa.travis@nvoitas-solutions.com</v>
          </cell>
          <cell r="K41" t="str">
            <v>904-363-5420</v>
          </cell>
          <cell r="L41">
            <v>69</v>
          </cell>
          <cell r="M41">
            <v>208</v>
          </cell>
          <cell r="N41">
            <v>277</v>
          </cell>
          <cell r="O41">
            <v>530</v>
          </cell>
          <cell r="P41">
            <v>0.52264150943396226</v>
          </cell>
          <cell r="Q41">
            <v>0.48420979935212549</v>
          </cell>
          <cell r="R41" t="str">
            <v>Meets Min.</v>
          </cell>
          <cell r="S41">
            <v>377</v>
          </cell>
          <cell r="T41">
            <v>582271</v>
          </cell>
          <cell r="U41">
            <v>0</v>
          </cell>
          <cell r="V41">
            <v>13010</v>
          </cell>
          <cell r="W41">
            <v>595281</v>
          </cell>
          <cell r="X41">
            <v>5092992</v>
          </cell>
          <cell r="Y41">
            <v>0.11688237483977984</v>
          </cell>
          <cell r="Z41">
            <v>60221</v>
          </cell>
          <cell r="AA41">
            <v>0</v>
          </cell>
          <cell r="AB41">
            <v>60221</v>
          </cell>
          <cell r="AC41">
            <v>2415523</v>
          </cell>
          <cell r="AD41">
            <v>2.4930832784452892E-2</v>
          </cell>
          <cell r="AE41">
            <v>0.14181320762423272</v>
          </cell>
          <cell r="AF41">
            <v>0.25</v>
          </cell>
          <cell r="AG41">
            <v>0</v>
          </cell>
          <cell r="AH41">
            <v>341154</v>
          </cell>
          <cell r="AI41">
            <v>0</v>
          </cell>
          <cell r="AJ41">
            <v>2206904</v>
          </cell>
          <cell r="AK41">
            <v>1342329</v>
          </cell>
          <cell r="AL41">
            <v>543073</v>
          </cell>
          <cell r="AM41">
            <v>1587812</v>
          </cell>
          <cell r="AN41">
            <v>2252994</v>
          </cell>
          <cell r="AO41">
            <v>7933112</v>
          </cell>
          <cell r="AP41">
            <v>10412309</v>
          </cell>
          <cell r="AQ41">
            <v>0.76189748114467215</v>
          </cell>
          <cell r="AR41">
            <v>0.33356808753946893</v>
          </cell>
          <cell r="AS41">
            <v>1062715</v>
          </cell>
          <cell r="AT41">
            <v>90676</v>
          </cell>
          <cell r="AU41">
            <v>24199</v>
          </cell>
          <cell r="AV41">
            <v>6501853</v>
          </cell>
          <cell r="AW41">
            <v>4793563</v>
          </cell>
          <cell r="AX41">
            <v>5618746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16717</v>
          </cell>
          <cell r="BD41">
            <v>0</v>
          </cell>
          <cell r="BE41" t="str">
            <v>NO</v>
          </cell>
          <cell r="BF41" t="str">
            <v>YES</v>
          </cell>
          <cell r="BG41" t="str">
            <v>NO</v>
          </cell>
          <cell r="BH41" t="str">
            <v>NO</v>
          </cell>
          <cell r="BI41" t="str">
            <v>David Pezewski</v>
          </cell>
          <cell r="BJ41">
            <v>42554</v>
          </cell>
          <cell r="BK41" t="str">
            <v>405-752-3106</v>
          </cell>
          <cell r="BL41" t="str">
            <v>david.pezewski@mercy.net</v>
          </cell>
          <cell r="BM41" t="str">
            <v>1</v>
          </cell>
          <cell r="BN41" t="str">
            <v>1</v>
          </cell>
          <cell r="BP41">
            <v>0.6915</v>
          </cell>
          <cell r="BQ41">
            <v>672988.7346644525</v>
          </cell>
          <cell r="BR41">
            <v>1098469.7769539999</v>
          </cell>
          <cell r="BS41">
            <v>2269711</v>
          </cell>
          <cell r="BT41">
            <v>1569505.1565</v>
          </cell>
          <cell r="BU41">
            <v>1153391</v>
          </cell>
          <cell r="BV41">
            <v>4041169.5116184521</v>
          </cell>
          <cell r="BW41">
            <v>2187572.6681184527</v>
          </cell>
          <cell r="BY41">
            <v>647738.45123136067</v>
          </cell>
          <cell r="BZ41">
            <v>1539834.216887092</v>
          </cell>
        </row>
        <row r="42">
          <cell r="B42" t="str">
            <v>200490030A</v>
          </cell>
          <cell r="C42">
            <v>25</v>
          </cell>
          <cell r="D42">
            <v>0</v>
          </cell>
          <cell r="E42">
            <v>0</v>
          </cell>
          <cell r="F42" t="str">
            <v>37-1302</v>
          </cell>
          <cell r="G42" t="str">
            <v>7/1/14 - 6/30/15</v>
          </cell>
          <cell r="H42">
            <v>42185</v>
          </cell>
          <cell r="I42" t="str">
            <v>Novitas - Solutions  Melissa Travis Audit Manager</v>
          </cell>
          <cell r="J42" t="str">
            <v>Melissa.travis@nvoitas-solutions.com</v>
          </cell>
          <cell r="K42" t="str">
            <v>904-363-5420</v>
          </cell>
          <cell r="L42">
            <v>56</v>
          </cell>
          <cell r="M42">
            <v>83</v>
          </cell>
          <cell r="N42">
            <v>139</v>
          </cell>
          <cell r="O42">
            <v>430</v>
          </cell>
          <cell r="P42">
            <v>0.32325581395348835</v>
          </cell>
          <cell r="Q42">
            <v>0.48420979935212549</v>
          </cell>
          <cell r="R42">
            <v>0</v>
          </cell>
          <cell r="S42">
            <v>268</v>
          </cell>
          <cell r="T42">
            <v>617638</v>
          </cell>
          <cell r="U42">
            <v>0</v>
          </cell>
          <cell r="V42">
            <v>0</v>
          </cell>
          <cell r="W42">
            <v>617638</v>
          </cell>
          <cell r="X42">
            <v>5390730</v>
          </cell>
          <cell r="Y42">
            <v>0.11457409293361011</v>
          </cell>
          <cell r="Z42">
            <v>74675</v>
          </cell>
          <cell r="AA42">
            <v>0</v>
          </cell>
          <cell r="AB42">
            <v>74675</v>
          </cell>
          <cell r="AC42">
            <v>1979565</v>
          </cell>
          <cell r="AD42">
            <v>3.7722934078951692E-2</v>
          </cell>
          <cell r="AE42">
            <v>0.15229702701256181</v>
          </cell>
          <cell r="AF42">
            <v>0.25</v>
          </cell>
          <cell r="AG42">
            <v>0</v>
          </cell>
          <cell r="AH42">
            <v>278253</v>
          </cell>
          <cell r="AI42">
            <v>0</v>
          </cell>
          <cell r="AJ42">
            <v>2800923</v>
          </cell>
          <cell r="AK42">
            <v>642652</v>
          </cell>
          <cell r="AL42">
            <v>157320</v>
          </cell>
          <cell r="AM42">
            <v>1681132</v>
          </cell>
          <cell r="AN42">
            <v>1232624</v>
          </cell>
          <cell r="AO42">
            <v>6514651</v>
          </cell>
          <cell r="AP42">
            <v>11038146</v>
          </cell>
          <cell r="AQ42">
            <v>0.5901943134290849</v>
          </cell>
          <cell r="AR42">
            <v>0.22477542877218692</v>
          </cell>
          <cell r="AS42">
            <v>531393</v>
          </cell>
          <cell r="AT42">
            <v>45770</v>
          </cell>
          <cell r="AU42">
            <v>48956</v>
          </cell>
          <cell r="AV42">
            <v>6396350</v>
          </cell>
          <cell r="AW42">
            <v>2625041</v>
          </cell>
          <cell r="AX42">
            <v>9058581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4158</v>
          </cell>
          <cell r="BD42">
            <v>100</v>
          </cell>
          <cell r="BE42" t="str">
            <v>NO</v>
          </cell>
          <cell r="BF42" t="str">
            <v>YES</v>
          </cell>
          <cell r="BG42" t="str">
            <v>NO</v>
          </cell>
          <cell r="BH42" t="str">
            <v>NO</v>
          </cell>
          <cell r="BI42" t="str">
            <v>David Pezewski</v>
          </cell>
          <cell r="BJ42">
            <v>42554</v>
          </cell>
          <cell r="BK42" t="str">
            <v>405-752-3106</v>
          </cell>
          <cell r="BL42" t="str">
            <v>david.pezewski@mercy.net</v>
          </cell>
          <cell r="BM42" t="str">
            <v>1</v>
          </cell>
          <cell r="BN42" t="str">
            <v>1</v>
          </cell>
          <cell r="BP42">
            <v>0.56569999999999998</v>
          </cell>
          <cell r="BQ42">
            <v>737379.12082057726</v>
          </cell>
          <cell r="BR42">
            <v>922807.76096519991</v>
          </cell>
          <cell r="BS42">
            <v>1236782</v>
          </cell>
          <cell r="BT42">
            <v>699647.57739999995</v>
          </cell>
          <cell r="BU42">
            <v>577263</v>
          </cell>
          <cell r="BV42">
            <v>2896968.8817857774</v>
          </cell>
          <cell r="BW42">
            <v>1782571.4591857772</v>
          </cell>
          <cell r="BY42">
            <v>446687.96539787826</v>
          </cell>
          <cell r="BZ42">
            <v>1335883.4937878989</v>
          </cell>
        </row>
        <row r="43">
          <cell r="B43" t="str">
            <v>100700630A</v>
          </cell>
          <cell r="C43">
            <v>320</v>
          </cell>
          <cell r="D43" t="str">
            <v>100700630H</v>
          </cell>
          <cell r="E43" t="str">
            <v>100700630G</v>
          </cell>
          <cell r="F43" t="str">
            <v>37-0025</v>
          </cell>
          <cell r="G43" t="str">
            <v>9/30/2015</v>
          </cell>
          <cell r="H43">
            <v>42369</v>
          </cell>
          <cell r="I43" t="str">
            <v>Frances Haynes (Novitas Solutions)</v>
          </cell>
          <cell r="J43" t="str">
            <v>Frances.Haynes@novitas-solutions.com</v>
          </cell>
          <cell r="K43" t="str">
            <v>214-273-7074</v>
          </cell>
          <cell r="L43">
            <v>10019</v>
          </cell>
          <cell r="M43">
            <v>8464</v>
          </cell>
          <cell r="N43">
            <v>18483</v>
          </cell>
          <cell r="O43">
            <v>47945</v>
          </cell>
          <cell r="P43">
            <v>0.38550422358952968</v>
          </cell>
          <cell r="Q43">
            <v>0.48420979935212549</v>
          </cell>
          <cell r="R43">
            <v>0</v>
          </cell>
          <cell r="S43">
            <v>25389</v>
          </cell>
          <cell r="T43">
            <v>12755503</v>
          </cell>
          <cell r="U43">
            <v>0</v>
          </cell>
          <cell r="V43">
            <v>0</v>
          </cell>
          <cell r="W43">
            <v>12755503</v>
          </cell>
          <cell r="X43">
            <v>120405999</v>
          </cell>
          <cell r="Y43">
            <v>0.10593743755242627</v>
          </cell>
          <cell r="Z43">
            <v>325985</v>
          </cell>
          <cell r="AA43">
            <v>0</v>
          </cell>
          <cell r="AB43">
            <v>325985</v>
          </cell>
          <cell r="AC43">
            <v>234739605</v>
          </cell>
          <cell r="AD43">
            <v>1.3887089909689506E-3</v>
          </cell>
          <cell r="AE43">
            <v>0.10732614654339521</v>
          </cell>
          <cell r="AF43">
            <v>0.25</v>
          </cell>
          <cell r="AG43">
            <v>0</v>
          </cell>
          <cell r="AH43">
            <v>39215706</v>
          </cell>
          <cell r="AI43">
            <v>0</v>
          </cell>
          <cell r="AJ43">
            <v>76906080</v>
          </cell>
          <cell r="AK43">
            <v>4368036</v>
          </cell>
          <cell r="AL43">
            <v>415886</v>
          </cell>
          <cell r="AM43">
            <v>29036976.370000001</v>
          </cell>
          <cell r="AN43">
            <v>48788191</v>
          </cell>
          <cell r="AO43">
            <v>159515169.37</v>
          </cell>
          <cell r="AP43">
            <v>423587093</v>
          </cell>
          <cell r="AQ43">
            <v>0.37658175144160966</v>
          </cell>
          <cell r="AR43">
            <v>7.9844024827262633E-2</v>
          </cell>
          <cell r="AS43">
            <v>10900599.150557</v>
          </cell>
          <cell r="AT43">
            <v>856418.14717580006</v>
          </cell>
          <cell r="AU43">
            <v>-2245347</v>
          </cell>
          <cell r="AV43">
            <v>115389250</v>
          </cell>
          <cell r="AW43">
            <v>234714107</v>
          </cell>
          <cell r="AX43">
            <v>188872986</v>
          </cell>
          <cell r="AY43">
            <v>849053</v>
          </cell>
          <cell r="AZ43">
            <v>0</v>
          </cell>
          <cell r="BA43">
            <v>0</v>
          </cell>
          <cell r="BB43">
            <v>0</v>
          </cell>
          <cell r="BC43">
            <v>465549</v>
          </cell>
          <cell r="BD43">
            <v>6780</v>
          </cell>
          <cell r="BE43" t="str">
            <v>Yes</v>
          </cell>
          <cell r="BF43" t="str">
            <v>Yes</v>
          </cell>
          <cell r="BG43" t="str">
            <v>No</v>
          </cell>
          <cell r="BH43" t="str">
            <v>No</v>
          </cell>
          <cell r="BI43" t="str">
            <v>Brent Jean</v>
          </cell>
          <cell r="BJ43">
            <v>42544</v>
          </cell>
          <cell r="BK43" t="str">
            <v>(615) 277-1419</v>
          </cell>
          <cell r="BL43" t="str">
            <v>Brent.Jean@capellahealth.com</v>
          </cell>
          <cell r="BM43" t="str">
            <v>1</v>
          </cell>
          <cell r="BN43" t="str">
            <v>1</v>
          </cell>
          <cell r="BP43">
            <v>0.28050000000000003</v>
          </cell>
          <cell r="BQ43">
            <v>8677871.7382951714</v>
          </cell>
          <cell r="BR43">
            <v>10629193.905836053</v>
          </cell>
          <cell r="BS43">
            <v>49253740</v>
          </cell>
          <cell r="BT43">
            <v>13815674.070000002</v>
          </cell>
          <cell r="BU43">
            <v>11763797.2977328</v>
          </cell>
          <cell r="BV43">
            <v>68560805.644131228</v>
          </cell>
          <cell r="BW43">
            <v>21358942.416398428</v>
          </cell>
          <cell r="BY43">
            <v>9273434.9512341097</v>
          </cell>
          <cell r="BZ43">
            <v>12085507.465164319</v>
          </cell>
        </row>
        <row r="44">
          <cell r="B44" t="str">
            <v>100700690A</v>
          </cell>
          <cell r="C44">
            <v>387</v>
          </cell>
          <cell r="D44">
            <v>0</v>
          </cell>
          <cell r="E44">
            <v>0</v>
          </cell>
          <cell r="F44" t="str">
            <v>37-0008</v>
          </cell>
          <cell r="G44" t="str">
            <v>7/1/2014-6/30/2015</v>
          </cell>
          <cell r="H44">
            <v>42185</v>
          </cell>
          <cell r="I44" t="str">
            <v>Novitas/Steve Holubowics</v>
          </cell>
          <cell r="J44" t="str">
            <v>steve.holubowics@novitas-solutions.com</v>
          </cell>
          <cell r="K44" t="str">
            <v>(414)918-2662</v>
          </cell>
          <cell r="L44">
            <v>14498</v>
          </cell>
          <cell r="M44">
            <v>0</v>
          </cell>
          <cell r="N44">
            <v>14498</v>
          </cell>
          <cell r="O44">
            <v>75099</v>
          </cell>
          <cell r="P44">
            <v>0.19305183824018962</v>
          </cell>
          <cell r="Q44">
            <v>0.48420979935212549</v>
          </cell>
          <cell r="R44">
            <v>0</v>
          </cell>
          <cell r="S44">
            <v>32672</v>
          </cell>
          <cell r="T44">
            <v>18596895</v>
          </cell>
          <cell r="U44">
            <v>0</v>
          </cell>
          <cell r="V44">
            <v>0</v>
          </cell>
          <cell r="W44">
            <v>18596895</v>
          </cell>
          <cell r="X44">
            <v>301816344</v>
          </cell>
          <cell r="Y44">
            <v>6.1616593566582993E-2</v>
          </cell>
          <cell r="Z44">
            <v>25264621</v>
          </cell>
          <cell r="AB44">
            <v>25264621</v>
          </cell>
          <cell r="AC44">
            <v>654888969</v>
          </cell>
          <cell r="AD44">
            <v>3.8578480011013896E-2</v>
          </cell>
          <cell r="AE44">
            <v>0.10019507357759688</v>
          </cell>
          <cell r="AF44">
            <v>0.25</v>
          </cell>
          <cell r="AG44">
            <v>0</v>
          </cell>
          <cell r="AH44">
            <v>72219208</v>
          </cell>
          <cell r="AI44">
            <v>0</v>
          </cell>
          <cell r="AJ44">
            <v>147254522</v>
          </cell>
          <cell r="AK44">
            <v>31613936</v>
          </cell>
          <cell r="AL44">
            <v>55604872</v>
          </cell>
          <cell r="AM44">
            <v>80184506</v>
          </cell>
          <cell r="AN44">
            <v>0</v>
          </cell>
          <cell r="AO44">
            <v>314657836</v>
          </cell>
          <cell r="AP44">
            <v>1405306437</v>
          </cell>
          <cell r="AQ44">
            <v>0.22390692002501658</v>
          </cell>
          <cell r="AR44">
            <v>0.11912228507069736</v>
          </cell>
          <cell r="AS44">
            <v>-7563</v>
          </cell>
          <cell r="AT44">
            <v>19207</v>
          </cell>
          <cell r="AU44">
            <v>2730065</v>
          </cell>
          <cell r="AV44">
            <v>254897036</v>
          </cell>
          <cell r="AW44">
            <v>647538957</v>
          </cell>
          <cell r="AX44">
            <v>741625264</v>
          </cell>
          <cell r="AY44">
            <v>1170156</v>
          </cell>
          <cell r="BC44">
            <v>407309</v>
          </cell>
          <cell r="BD44">
            <v>12805</v>
          </cell>
          <cell r="BE44" t="str">
            <v>YES</v>
          </cell>
          <cell r="BI44" t="str">
            <v>John Sweatt</v>
          </cell>
          <cell r="BJ44">
            <v>42668</v>
          </cell>
          <cell r="BK44" t="str">
            <v>405-307-4442</v>
          </cell>
          <cell r="BL44" t="str">
            <v>jsweatt@nrh-ok.com</v>
          </cell>
          <cell r="BM44" t="str">
            <v>1</v>
          </cell>
          <cell r="BN44" t="str">
            <v>1</v>
          </cell>
          <cell r="BP44">
            <v>0.19500000000000001</v>
          </cell>
          <cell r="BQ44">
            <v>9822335.1348475367</v>
          </cell>
          <cell r="BR44">
            <v>13202749.684409998</v>
          </cell>
          <cell r="BS44">
            <v>407309</v>
          </cell>
          <cell r="BT44">
            <v>79425.255000000005</v>
          </cell>
          <cell r="BU44">
            <v>24449</v>
          </cell>
          <cell r="BV44">
            <v>23432393.819257535</v>
          </cell>
          <cell r="BW44">
            <v>23080061.074257534</v>
          </cell>
          <cell r="BY44">
            <v>16707943.533449527</v>
          </cell>
          <cell r="BZ44">
            <v>6372117.5408080071</v>
          </cell>
        </row>
        <row r="45">
          <cell r="B45" t="str">
            <v>200242900A</v>
          </cell>
          <cell r="C45">
            <v>249</v>
          </cell>
          <cell r="D45">
            <v>0</v>
          </cell>
          <cell r="E45">
            <v>0</v>
          </cell>
          <cell r="F45" t="str">
            <v>37-0078</v>
          </cell>
          <cell r="G45" t="str">
            <v>6/30/2015</v>
          </cell>
          <cell r="H45">
            <v>42185</v>
          </cell>
          <cell r="I45" t="str">
            <v>Novitas:  David Cipollone</v>
          </cell>
          <cell r="J45" t="str">
            <v>dave.cipollone@novitas-solutions.com</v>
          </cell>
          <cell r="K45" t="str">
            <v>412-802-1731</v>
          </cell>
          <cell r="L45">
            <v>9984</v>
          </cell>
          <cell r="M45">
            <v>4964</v>
          </cell>
          <cell r="N45">
            <v>14948</v>
          </cell>
          <cell r="O45">
            <v>31388</v>
          </cell>
          <cell r="P45">
            <v>0.47623295526952975</v>
          </cell>
          <cell r="Q45">
            <v>0.48420979935212549</v>
          </cell>
          <cell r="R45">
            <v>0</v>
          </cell>
          <cell r="S45">
            <v>11981</v>
          </cell>
          <cell r="T45">
            <v>46126971</v>
          </cell>
          <cell r="U45">
            <v>0</v>
          </cell>
          <cell r="V45">
            <v>0</v>
          </cell>
          <cell r="W45">
            <v>46126971</v>
          </cell>
          <cell r="X45">
            <v>125821790</v>
          </cell>
          <cell r="Y45">
            <v>0.36660558556669715</v>
          </cell>
          <cell r="Z45">
            <v>19622555</v>
          </cell>
          <cell r="AA45">
            <v>0</v>
          </cell>
          <cell r="AB45">
            <v>19622555</v>
          </cell>
          <cell r="AC45">
            <v>313957524</v>
          </cell>
          <cell r="AD45">
            <v>6.2500668084004896E-2</v>
          </cell>
          <cell r="AE45">
            <v>0.42910625365070204</v>
          </cell>
          <cell r="AF45">
            <v>0.25</v>
          </cell>
          <cell r="AG45" t="str">
            <v>Meets Min.</v>
          </cell>
          <cell r="AH45">
            <v>65219322</v>
          </cell>
          <cell r="AI45">
            <v>0</v>
          </cell>
          <cell r="AJ45">
            <v>102966639</v>
          </cell>
          <cell r="AK45">
            <v>30548818</v>
          </cell>
          <cell r="AL45">
            <v>26856969</v>
          </cell>
          <cell r="AM45">
            <v>61550882</v>
          </cell>
          <cell r="AN45">
            <v>83001221</v>
          </cell>
          <cell r="AO45">
            <v>304924529</v>
          </cell>
          <cell r="AP45">
            <v>490271248</v>
          </cell>
          <cell r="AQ45">
            <v>0.62195066556299461</v>
          </cell>
          <cell r="AR45">
            <v>0.24263439776505108</v>
          </cell>
          <cell r="AS45">
            <v>11868656</v>
          </cell>
          <cell r="AT45">
            <v>588373</v>
          </cell>
          <cell r="AU45">
            <v>69745</v>
          </cell>
          <cell r="AV45">
            <v>114000978</v>
          </cell>
          <cell r="AW45">
            <v>313957524</v>
          </cell>
          <cell r="AX45">
            <v>172204481</v>
          </cell>
          <cell r="AY45">
            <v>1178663</v>
          </cell>
          <cell r="AZ45">
            <v>0</v>
          </cell>
          <cell r="BA45">
            <v>0</v>
          </cell>
          <cell r="BB45">
            <v>0</v>
          </cell>
          <cell r="BC45">
            <v>529733</v>
          </cell>
          <cell r="BD45">
            <v>54106</v>
          </cell>
          <cell r="BE45" t="str">
            <v>YES</v>
          </cell>
          <cell r="BF45" t="str">
            <v>NO</v>
          </cell>
          <cell r="BG45" t="str">
            <v>NO</v>
          </cell>
          <cell r="BH45" t="str">
            <v>NO</v>
          </cell>
          <cell r="BI45" t="str">
            <v>Bill Clark, BKD, LLP</v>
          </cell>
          <cell r="BJ45">
            <v>42577</v>
          </cell>
          <cell r="BK45" t="str">
            <v>918-584-2900</v>
          </cell>
          <cell r="BL45" t="str">
            <v>wdclark@bkd.com</v>
          </cell>
          <cell r="BM45" t="str">
            <v>1</v>
          </cell>
          <cell r="BN45" t="str">
            <v>1</v>
          </cell>
          <cell r="BP45">
            <v>0.27450000000000002</v>
          </cell>
          <cell r="BQ45">
            <v>-8463603.8733135629</v>
          </cell>
          <cell r="BR45">
            <v>17212969.467507001</v>
          </cell>
          <cell r="BS45">
            <v>83530954</v>
          </cell>
          <cell r="BT45">
            <v>22929246.873000003</v>
          </cell>
          <cell r="BU45">
            <v>12511135</v>
          </cell>
          <cell r="BV45">
            <v>92280319.594193444</v>
          </cell>
          <cell r="BW45">
            <v>19167477.46719344</v>
          </cell>
          <cell r="BY45">
            <v>11158685.298345301</v>
          </cell>
          <cell r="BZ45">
            <v>8008792.1688481383</v>
          </cell>
        </row>
        <row r="46">
          <cell r="B46" t="str">
            <v>200231400B</v>
          </cell>
          <cell r="C46">
            <v>25</v>
          </cell>
          <cell r="D46">
            <v>0</v>
          </cell>
          <cell r="E46">
            <v>0</v>
          </cell>
          <cell r="F46" t="str">
            <v>37-1301</v>
          </cell>
          <cell r="G46" t="str">
            <v>10/1/2014 -9/30/2015</v>
          </cell>
          <cell r="H46">
            <v>42277</v>
          </cell>
          <cell r="I46" t="str">
            <v>Novitas - Stephanie Metzger</v>
          </cell>
          <cell r="J46" t="str">
            <v>stephanie.metzger@novitas-solutions.com</v>
          </cell>
          <cell r="K46" t="str">
            <v>717-526-3616</v>
          </cell>
          <cell r="L46">
            <v>31</v>
          </cell>
          <cell r="M46">
            <v>104</v>
          </cell>
          <cell r="N46">
            <v>135</v>
          </cell>
          <cell r="O46">
            <v>278</v>
          </cell>
          <cell r="P46">
            <v>0.48561151079136688</v>
          </cell>
          <cell r="Q46">
            <v>0.48420979935212549</v>
          </cell>
          <cell r="R46" t="str">
            <v>Meets Min.</v>
          </cell>
          <cell r="S46">
            <v>108</v>
          </cell>
          <cell r="T46">
            <v>659434</v>
          </cell>
          <cell r="W46">
            <v>659434</v>
          </cell>
          <cell r="X46">
            <v>4761309</v>
          </cell>
          <cell r="Y46">
            <v>0.13849846754327433</v>
          </cell>
          <cell r="Z46">
            <v>0</v>
          </cell>
          <cell r="AB46">
            <v>0</v>
          </cell>
          <cell r="AC46">
            <v>1568981</v>
          </cell>
          <cell r="AD46">
            <v>0</v>
          </cell>
          <cell r="AE46">
            <v>0.13849846754327433</v>
          </cell>
          <cell r="AF46">
            <v>0.25</v>
          </cell>
          <cell r="AG46">
            <v>0</v>
          </cell>
          <cell r="AH46">
            <v>104022</v>
          </cell>
          <cell r="AJ46">
            <v>2333971</v>
          </cell>
          <cell r="AK46">
            <v>94493</v>
          </cell>
          <cell r="AM46">
            <v>750031</v>
          </cell>
          <cell r="AN46">
            <v>1220774</v>
          </cell>
          <cell r="AO46">
            <v>4399269</v>
          </cell>
          <cell r="AP46">
            <v>11832174</v>
          </cell>
          <cell r="AQ46">
            <v>0.37180563774670655</v>
          </cell>
          <cell r="AR46">
            <v>7.1375218112918221E-2</v>
          </cell>
          <cell r="AS46">
            <v>532228</v>
          </cell>
          <cell r="AT46">
            <v>65021</v>
          </cell>
          <cell r="AU46">
            <v>75098</v>
          </cell>
          <cell r="AV46">
            <v>6011084</v>
          </cell>
          <cell r="AW46">
            <v>1494453</v>
          </cell>
          <cell r="AX46">
            <v>9316096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 t="str">
            <v>NO</v>
          </cell>
          <cell r="BF46" t="str">
            <v>NO</v>
          </cell>
          <cell r="BG46" t="str">
            <v>YES</v>
          </cell>
          <cell r="BH46" t="str">
            <v>NO</v>
          </cell>
          <cell r="BI46" t="str">
            <v>Shelly Barbee</v>
          </cell>
          <cell r="BJ46">
            <v>42669</v>
          </cell>
          <cell r="BK46" t="str">
            <v>816-474-7800</v>
          </cell>
          <cell r="BL46" t="str">
            <v>sbarbee@ruralcommunityhospitals.com</v>
          </cell>
          <cell r="BP46">
            <v>0.4703</v>
          </cell>
          <cell r="BQ46">
            <v>360356.667970518</v>
          </cell>
          <cell r="BR46">
            <v>284027.33562389994</v>
          </cell>
          <cell r="BS46">
            <v>1220774</v>
          </cell>
          <cell r="BT46">
            <v>574130.0122</v>
          </cell>
          <cell r="BU46">
            <v>597249</v>
          </cell>
          <cell r="BV46">
            <v>1865158.0035944181</v>
          </cell>
          <cell r="BW46">
            <v>621265.01579441782</v>
          </cell>
          <cell r="BY46">
            <v>336698.81934457307</v>
          </cell>
          <cell r="BZ46">
            <v>284566.19644984475</v>
          </cell>
        </row>
        <row r="47">
          <cell r="B47" t="str">
            <v>100699570A</v>
          </cell>
          <cell r="C47">
            <v>1112</v>
          </cell>
          <cell r="D47" t="str">
            <v>100699570N</v>
          </cell>
          <cell r="E47">
            <v>0</v>
          </cell>
          <cell r="F47" t="str">
            <v>37-0091 &amp; 37-T091</v>
          </cell>
          <cell r="G47" t="str">
            <v>6/30/2015</v>
          </cell>
          <cell r="H47" t="str">
            <v>6/30</v>
          </cell>
          <cell r="I47" t="str">
            <v>Novitas Solutions</v>
          </cell>
          <cell r="J47" t="str">
            <v>steven.holubowicz@novitas-solutions.com</v>
          </cell>
          <cell r="K47" t="str">
            <v>414-918-2662</v>
          </cell>
          <cell r="L47">
            <v>53406</v>
          </cell>
          <cell r="M47">
            <v>18569</v>
          </cell>
          <cell r="N47">
            <v>71975</v>
          </cell>
          <cell r="O47">
            <v>236425</v>
          </cell>
          <cell r="P47">
            <v>0.30443058052236438</v>
          </cell>
          <cell r="Q47">
            <v>0.48420979935212549</v>
          </cell>
          <cell r="R47">
            <v>0</v>
          </cell>
          <cell r="S47">
            <v>77095</v>
          </cell>
          <cell r="T47">
            <v>80148555</v>
          </cell>
          <cell r="U47">
            <v>0</v>
          </cell>
          <cell r="V47">
            <v>0</v>
          </cell>
          <cell r="W47">
            <v>80148555</v>
          </cell>
          <cell r="X47">
            <v>723532656</v>
          </cell>
          <cell r="Y47">
            <v>0.11077392891026608</v>
          </cell>
          <cell r="Z47">
            <v>67244911</v>
          </cell>
          <cell r="AA47">
            <v>0</v>
          </cell>
          <cell r="AB47">
            <v>67244911</v>
          </cell>
          <cell r="AC47">
            <v>1360679810</v>
          </cell>
          <cell r="AD47">
            <v>4.9420084362095447E-2</v>
          </cell>
          <cell r="AE47">
            <v>0.16019401327236152</v>
          </cell>
          <cell r="AF47">
            <v>0.25</v>
          </cell>
          <cell r="AG47">
            <v>0</v>
          </cell>
          <cell r="AH47">
            <v>250257665</v>
          </cell>
          <cell r="AI47">
            <v>0</v>
          </cell>
          <cell r="AJ47">
            <v>362592197</v>
          </cell>
          <cell r="AK47">
            <v>29605059</v>
          </cell>
          <cell r="AL47">
            <v>9231351</v>
          </cell>
          <cell r="AM47">
            <v>153417640</v>
          </cell>
          <cell r="AN47">
            <v>150683351</v>
          </cell>
          <cell r="AO47">
            <v>705529598</v>
          </cell>
          <cell r="AP47">
            <v>2326075324</v>
          </cell>
          <cell r="AQ47">
            <v>0.30331330663305728</v>
          </cell>
          <cell r="AR47">
            <v>8.2651687164366314E-2</v>
          </cell>
          <cell r="AS47">
            <v>33724023</v>
          </cell>
          <cell r="AT47">
            <v>2212790</v>
          </cell>
          <cell r="AU47">
            <v>2553331</v>
          </cell>
          <cell r="AV47">
            <v>589177356</v>
          </cell>
          <cell r="AW47">
            <v>1363171287</v>
          </cell>
          <cell r="AX47">
            <v>958754465</v>
          </cell>
          <cell r="AY47">
            <v>16303550</v>
          </cell>
          <cell r="AZ47">
            <v>0</v>
          </cell>
          <cell r="BA47">
            <v>0</v>
          </cell>
          <cell r="BB47">
            <v>0</v>
          </cell>
          <cell r="BC47">
            <v>5918506</v>
          </cell>
          <cell r="BD47">
            <v>577351</v>
          </cell>
          <cell r="BE47" t="str">
            <v>YES</v>
          </cell>
          <cell r="BF47" t="str">
            <v>NO</v>
          </cell>
          <cell r="BG47" t="str">
            <v>NO</v>
          </cell>
          <cell r="BH47" t="str">
            <v>NO</v>
          </cell>
          <cell r="BI47" t="str">
            <v>Tim Matlock</v>
          </cell>
          <cell r="BJ47">
            <v>42566</v>
          </cell>
          <cell r="BK47" t="str">
            <v>918-502-8128</v>
          </cell>
          <cell r="BL47" t="str">
            <v>trmatlock@saintfrancis.com</v>
          </cell>
          <cell r="BM47" t="str">
            <v>1</v>
          </cell>
          <cell r="BN47" t="str">
            <v>1</v>
          </cell>
          <cell r="BP47">
            <v>0.2586</v>
          </cell>
          <cell r="BQ47">
            <v>32475852.055370025</v>
          </cell>
          <cell r="BR47">
            <v>37974241.530191995</v>
          </cell>
          <cell r="BS47">
            <v>156601857</v>
          </cell>
          <cell r="BT47">
            <v>40497240.220200002</v>
          </cell>
          <cell r="BU47">
            <v>36514164</v>
          </cell>
          <cell r="BV47">
            <v>227051950.58556202</v>
          </cell>
          <cell r="BW47">
            <v>74433169.805762023</v>
          </cell>
          <cell r="BY47">
            <v>55484714.443252608</v>
          </cell>
          <cell r="BZ47">
            <v>18948455.362509415</v>
          </cell>
        </row>
        <row r="48">
          <cell r="B48" t="str">
            <v>200031310A</v>
          </cell>
          <cell r="C48">
            <v>96</v>
          </cell>
          <cell r="D48">
            <v>0</v>
          </cell>
          <cell r="E48">
            <v>0</v>
          </cell>
          <cell r="L48">
            <v>4238</v>
          </cell>
          <cell r="M48">
            <v>1308</v>
          </cell>
          <cell r="N48">
            <v>5546</v>
          </cell>
          <cell r="O48">
            <v>18357</v>
          </cell>
          <cell r="P48">
            <v>0.3021190826387754</v>
          </cell>
          <cell r="Q48">
            <v>0.48420979935212549</v>
          </cell>
          <cell r="R48">
            <v>0</v>
          </cell>
          <cell r="S48">
            <v>6083</v>
          </cell>
          <cell r="T48">
            <v>5756611</v>
          </cell>
          <cell r="U48">
            <v>0</v>
          </cell>
          <cell r="V48">
            <v>0</v>
          </cell>
          <cell r="W48">
            <v>5756611</v>
          </cell>
          <cell r="X48">
            <v>84883461</v>
          </cell>
          <cell r="Y48">
            <v>6.7817816712256826E-2</v>
          </cell>
          <cell r="Z48">
            <v>2568978</v>
          </cell>
          <cell r="AA48">
            <v>0</v>
          </cell>
          <cell r="AB48">
            <v>2568978</v>
          </cell>
          <cell r="AC48">
            <v>88727010</v>
          </cell>
          <cell r="AD48">
            <v>2.8953731225700042E-2</v>
          </cell>
          <cell r="AE48">
            <v>9.6771547937956864E-2</v>
          </cell>
          <cell r="AF48">
            <v>0.25</v>
          </cell>
          <cell r="AG48">
            <v>0</v>
          </cell>
          <cell r="AH48">
            <v>12510872</v>
          </cell>
          <cell r="AI48">
            <v>0</v>
          </cell>
          <cell r="AJ48">
            <v>26590998</v>
          </cell>
          <cell r="AK48">
            <v>4084826</v>
          </cell>
          <cell r="AL48">
            <v>1203090</v>
          </cell>
          <cell r="AM48">
            <v>15000793</v>
          </cell>
          <cell r="AN48">
            <v>12029209</v>
          </cell>
          <cell r="AO48">
            <v>58908916</v>
          </cell>
          <cell r="AP48">
            <v>248262051</v>
          </cell>
          <cell r="AQ48">
            <v>0.23728522246035905</v>
          </cell>
          <cell r="AR48">
            <v>8.1722957327859988E-2</v>
          </cell>
          <cell r="AS48">
            <v>2543378</v>
          </cell>
          <cell r="AT48">
            <v>196851</v>
          </cell>
          <cell r="AU48">
            <v>434076</v>
          </cell>
          <cell r="AV48">
            <v>62830565</v>
          </cell>
          <cell r="AW48">
            <v>88414169</v>
          </cell>
          <cell r="AX48">
            <v>160016111</v>
          </cell>
          <cell r="AY48">
            <v>993010</v>
          </cell>
          <cell r="AZ48">
            <v>0</v>
          </cell>
          <cell r="BA48">
            <v>0</v>
          </cell>
          <cell r="BB48">
            <v>0</v>
          </cell>
          <cell r="BC48">
            <v>261657</v>
          </cell>
          <cell r="BD48">
            <v>14359</v>
          </cell>
          <cell r="BE48" t="str">
            <v>YES</v>
          </cell>
          <cell r="BF48" t="str">
            <v>NO</v>
          </cell>
          <cell r="BG48" t="str">
            <v>NO</v>
          </cell>
          <cell r="BH48" t="str">
            <v>NO</v>
          </cell>
          <cell r="BI48" t="str">
            <v>Tim Matlock</v>
          </cell>
          <cell r="BJ48">
            <v>42566</v>
          </cell>
          <cell r="BK48" t="str">
            <v>918-502-8128</v>
          </cell>
          <cell r="BL48" t="str">
            <v>trmatlock@saintfrancis.com</v>
          </cell>
          <cell r="BM48" t="str">
            <v>1</v>
          </cell>
          <cell r="BN48" t="str">
            <v>1</v>
          </cell>
          <cell r="BP48">
            <v>0.25979999999999998</v>
          </cell>
          <cell r="BQ48">
            <v>1910156.7671605933</v>
          </cell>
          <cell r="BR48">
            <v>3542782.0118921991</v>
          </cell>
          <cell r="BS48">
            <v>12290866</v>
          </cell>
          <cell r="BT48">
            <v>3193166.9867999996</v>
          </cell>
          <cell r="BU48">
            <v>2754588</v>
          </cell>
          <cell r="BV48">
            <v>17743804.779052794</v>
          </cell>
          <cell r="BW48">
            <v>5891517.7658527922</v>
          </cell>
          <cell r="BY48">
            <v>4050532.152300694</v>
          </cell>
          <cell r="BZ48">
            <v>1840985.6135520982</v>
          </cell>
        </row>
        <row r="49">
          <cell r="B49" t="str">
            <v>100700450A</v>
          </cell>
          <cell r="C49">
            <v>18</v>
          </cell>
          <cell r="D49">
            <v>0</v>
          </cell>
          <cell r="E49">
            <v>0</v>
          </cell>
          <cell r="F49" t="str">
            <v>371332</v>
          </cell>
          <cell r="G49" t="str">
            <v>2015</v>
          </cell>
          <cell r="H49">
            <v>42185</v>
          </cell>
          <cell r="I49" t="str">
            <v>NOVITAS JURISDICTION H</v>
          </cell>
          <cell r="K49" t="str">
            <v>855-252-8782</v>
          </cell>
          <cell r="L49">
            <v>9</v>
          </cell>
          <cell r="M49">
            <v>17</v>
          </cell>
          <cell r="N49">
            <v>26</v>
          </cell>
          <cell r="O49">
            <v>333</v>
          </cell>
          <cell r="P49">
            <v>7.8078078078078081E-2</v>
          </cell>
          <cell r="Q49">
            <v>0.48420979935212549</v>
          </cell>
          <cell r="R49">
            <v>0</v>
          </cell>
          <cell r="S49">
            <v>291</v>
          </cell>
          <cell r="T49">
            <v>35422.15</v>
          </cell>
          <cell r="U49">
            <v>0</v>
          </cell>
          <cell r="V49">
            <v>0</v>
          </cell>
          <cell r="W49">
            <v>35422.15</v>
          </cell>
          <cell r="X49">
            <v>1793705.88</v>
          </cell>
          <cell r="Y49">
            <v>1.9748025802312698E-2</v>
          </cell>
          <cell r="Z49">
            <v>0</v>
          </cell>
          <cell r="AA49">
            <v>0</v>
          </cell>
          <cell r="AB49">
            <v>0</v>
          </cell>
          <cell r="AC49">
            <v>692870</v>
          </cell>
          <cell r="AD49">
            <v>0</v>
          </cell>
          <cell r="AE49">
            <v>1.9748025802312698E-2</v>
          </cell>
          <cell r="AF49">
            <v>0.25</v>
          </cell>
          <cell r="AG49">
            <v>0</v>
          </cell>
          <cell r="AH49">
            <v>18825</v>
          </cell>
          <cell r="AI49">
            <v>0</v>
          </cell>
          <cell r="AJ49">
            <v>196489</v>
          </cell>
          <cell r="AK49">
            <v>0</v>
          </cell>
          <cell r="AL49">
            <v>0</v>
          </cell>
          <cell r="AM49">
            <v>207690.5</v>
          </cell>
          <cell r="AN49">
            <v>67281</v>
          </cell>
          <cell r="AO49">
            <v>471460.5</v>
          </cell>
          <cell r="AP49">
            <v>3552350.45</v>
          </cell>
          <cell r="AQ49">
            <v>0.13271790231169336</v>
          </cell>
          <cell r="AR49">
            <v>5.846565616857987E-2</v>
          </cell>
          <cell r="AS49">
            <v>60252.54</v>
          </cell>
          <cell r="AT49">
            <v>5703.31</v>
          </cell>
          <cell r="AU49">
            <v>81705.649999999994</v>
          </cell>
          <cell r="AV49">
            <v>2602685</v>
          </cell>
          <cell r="AW49">
            <v>1371289</v>
          </cell>
          <cell r="AX49">
            <v>2550046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F49" t="str">
            <v>YES</v>
          </cell>
          <cell r="BI49" t="str">
            <v>WENDY MANNING</v>
          </cell>
          <cell r="BJ49">
            <v>42579</v>
          </cell>
          <cell r="BK49" t="str">
            <v>580-922-7361</v>
          </cell>
          <cell r="BL49" t="str">
            <v>wmanning@seilinghospital.net</v>
          </cell>
          <cell r="BM49" t="str">
            <v>1</v>
          </cell>
          <cell r="BN49" t="str">
            <v>1</v>
          </cell>
          <cell r="BP49">
            <v>0.65490000000000004</v>
          </cell>
          <cell r="BQ49">
            <v>112862.50078837786</v>
          </cell>
          <cell r="BR49">
            <v>55560.008194349997</v>
          </cell>
          <cell r="BS49">
            <v>67281</v>
          </cell>
          <cell r="BT49">
            <v>44062.3269</v>
          </cell>
          <cell r="BU49">
            <v>65955.850000000006</v>
          </cell>
          <cell r="BV49">
            <v>235703.50898272786</v>
          </cell>
          <cell r="BW49">
            <v>146528.98588272787</v>
          </cell>
          <cell r="BY49">
            <v>0</v>
          </cell>
          <cell r="BZ49">
            <v>146528.98588272787</v>
          </cell>
        </row>
        <row r="50">
          <cell r="B50" t="str">
            <v>200196450C</v>
          </cell>
          <cell r="C50">
            <v>32</v>
          </cell>
          <cell r="D50">
            <v>0</v>
          </cell>
          <cell r="E50">
            <v>0</v>
          </cell>
          <cell r="F50" t="str">
            <v>370229</v>
          </cell>
          <cell r="G50" t="str">
            <v>03/31/15</v>
          </cell>
          <cell r="H50">
            <v>42369</v>
          </cell>
          <cell r="I50" t="str">
            <v>NOVITAS</v>
          </cell>
          <cell r="L50">
            <v>282</v>
          </cell>
          <cell r="M50">
            <v>543</v>
          </cell>
          <cell r="N50">
            <v>825</v>
          </cell>
          <cell r="O50">
            <v>1917</v>
          </cell>
          <cell r="P50">
            <v>0.43035993740219092</v>
          </cell>
          <cell r="Q50">
            <v>0.48420979935212549</v>
          </cell>
          <cell r="R50">
            <v>0</v>
          </cell>
          <cell r="S50">
            <v>1099</v>
          </cell>
          <cell r="T50">
            <v>1477699</v>
          </cell>
          <cell r="W50">
            <v>1477699</v>
          </cell>
          <cell r="X50">
            <v>12194661</v>
          </cell>
          <cell r="Y50">
            <v>0.12117589820660041</v>
          </cell>
          <cell r="Z50">
            <v>0</v>
          </cell>
          <cell r="AB50">
            <v>0</v>
          </cell>
          <cell r="AC50">
            <v>9763185</v>
          </cell>
          <cell r="AD50">
            <v>0</v>
          </cell>
          <cell r="AE50">
            <v>0.12117589820660041</v>
          </cell>
          <cell r="AF50">
            <v>0.25</v>
          </cell>
          <cell r="AG50">
            <v>0</v>
          </cell>
          <cell r="AH50">
            <v>1334019</v>
          </cell>
          <cell r="AJ50">
            <v>10350245</v>
          </cell>
          <cell r="AK50">
            <v>1026490</v>
          </cell>
          <cell r="AL50">
            <v>2097</v>
          </cell>
          <cell r="AM50">
            <v>5705102</v>
          </cell>
          <cell r="AN50">
            <v>8232464</v>
          </cell>
          <cell r="AO50">
            <v>25316398</v>
          </cell>
          <cell r="AP50">
            <v>47655563</v>
          </cell>
          <cell r="AQ50">
            <v>0.53123699325512108</v>
          </cell>
          <cell r="AR50">
            <v>0.14129911758675479</v>
          </cell>
          <cell r="AS50">
            <v>1614231</v>
          </cell>
          <cell r="AT50">
            <v>139783</v>
          </cell>
          <cell r="AU50">
            <v>160521</v>
          </cell>
          <cell r="AV50">
            <v>11830973</v>
          </cell>
          <cell r="AW50">
            <v>9845991</v>
          </cell>
          <cell r="AX50">
            <v>37892378</v>
          </cell>
          <cell r="AY50">
            <v>35087</v>
          </cell>
          <cell r="BC50">
            <v>1568</v>
          </cell>
          <cell r="BD50">
            <v>0</v>
          </cell>
          <cell r="BE50" t="str">
            <v>NO</v>
          </cell>
          <cell r="BF50" t="str">
            <v>NO</v>
          </cell>
          <cell r="BG50" t="str">
            <v>YES</v>
          </cell>
          <cell r="BH50" t="str">
            <v>NO</v>
          </cell>
          <cell r="BI50" t="str">
            <v>Alena Belfor</v>
          </cell>
          <cell r="BJ50">
            <v>42597</v>
          </cell>
          <cell r="BK50" t="str">
            <v>615-465-3388</v>
          </cell>
          <cell r="BL50" t="str">
            <v>Alena_Belfor@chs.net</v>
          </cell>
          <cell r="BP50">
            <v>0.28839999999999999</v>
          </cell>
          <cell r="BQ50">
            <v>1440707.2498944176</v>
          </cell>
          <cell r="BR50">
            <v>1518981.5163864</v>
          </cell>
          <cell r="BS50">
            <v>8234032</v>
          </cell>
          <cell r="BT50">
            <v>2374694.8287999998</v>
          </cell>
          <cell r="BU50">
            <v>1754014</v>
          </cell>
          <cell r="BV50">
            <v>11193720.766280819</v>
          </cell>
          <cell r="BW50">
            <v>3580369.5950808171</v>
          </cell>
          <cell r="BY50">
            <v>949783.20894231903</v>
          </cell>
          <cell r="BZ50">
            <v>2630586.3861384979</v>
          </cell>
        </row>
        <row r="51">
          <cell r="B51" t="str">
            <v>100699540A</v>
          </cell>
          <cell r="C51">
            <v>774</v>
          </cell>
          <cell r="D51" t="str">
            <v>100699540H</v>
          </cell>
          <cell r="E51" t="str">
            <v>100699540P, 100699540T</v>
          </cell>
          <cell r="F51" t="str">
            <v>37-0037</v>
          </cell>
          <cell r="G51">
            <v>42369</v>
          </cell>
          <cell r="H51">
            <v>42369</v>
          </cell>
          <cell r="I51" t="str">
            <v>Novitas Soultuions, Inc</v>
          </cell>
          <cell r="J51" t="str">
            <v>Randy.Tennant@novitas-solutions,com</v>
          </cell>
          <cell r="K51" t="str">
            <v>904-363-5247</v>
          </cell>
          <cell r="L51">
            <v>54078</v>
          </cell>
          <cell r="M51">
            <v>14021</v>
          </cell>
          <cell r="N51">
            <v>68099</v>
          </cell>
          <cell r="O51">
            <v>151271</v>
          </cell>
          <cell r="P51">
            <v>0.450178818147563</v>
          </cell>
          <cell r="Q51">
            <v>0.48420979935212549</v>
          </cell>
          <cell r="R51">
            <v>0</v>
          </cell>
          <cell r="S51">
            <v>44077</v>
          </cell>
          <cell r="T51">
            <v>47594132</v>
          </cell>
          <cell r="U51">
            <v>0</v>
          </cell>
          <cell r="W51">
            <v>47594132</v>
          </cell>
          <cell r="X51">
            <v>395057499</v>
          </cell>
          <cell r="Y51">
            <v>0.12047393637754994</v>
          </cell>
          <cell r="Z51">
            <v>55388981</v>
          </cell>
          <cell r="AB51">
            <v>55388981</v>
          </cell>
          <cell r="AC51">
            <v>865525242</v>
          </cell>
          <cell r="AD51">
            <v>6.3994645461766905E-2</v>
          </cell>
          <cell r="AE51">
            <v>0.18446858183931686</v>
          </cell>
          <cell r="AF51">
            <v>0.25</v>
          </cell>
          <cell r="AG51">
            <v>0</v>
          </cell>
          <cell r="AH51">
            <v>141918985</v>
          </cell>
          <cell r="AI51">
            <v>5283</v>
          </cell>
          <cell r="AJ51">
            <v>263603307</v>
          </cell>
          <cell r="AK51">
            <v>19005445</v>
          </cell>
          <cell r="AL51">
            <v>102540629</v>
          </cell>
          <cell r="AM51">
            <v>152753500</v>
          </cell>
          <cell r="AN51">
            <v>137580750</v>
          </cell>
          <cell r="AO51">
            <v>675483631</v>
          </cell>
          <cell r="AP51">
            <v>1856952109</v>
          </cell>
          <cell r="AQ51">
            <v>0.36375931706917275</v>
          </cell>
          <cell r="AR51">
            <v>0.14771494249666725</v>
          </cell>
          <cell r="AS51">
            <v>29142847</v>
          </cell>
          <cell r="AT51">
            <v>1731990</v>
          </cell>
          <cell r="AU51">
            <v>2085798</v>
          </cell>
          <cell r="AV51">
            <v>377200473</v>
          </cell>
          <cell r="AW51">
            <v>799763084</v>
          </cell>
          <cell r="AX51">
            <v>1013912134</v>
          </cell>
          <cell r="AY51">
            <v>2834496</v>
          </cell>
          <cell r="BC51">
            <v>188726</v>
          </cell>
          <cell r="BD51">
            <v>10026</v>
          </cell>
          <cell r="BE51" t="str">
            <v>YES</v>
          </cell>
          <cell r="BF51" t="str">
            <v>NO</v>
          </cell>
          <cell r="BG51" t="str">
            <v>NO</v>
          </cell>
          <cell r="BH51" t="str">
            <v>NO</v>
          </cell>
          <cell r="BI51" t="str">
            <v>Leslie Sheffield</v>
          </cell>
          <cell r="BJ51">
            <v>42508</v>
          </cell>
          <cell r="BK51" t="str">
            <v>405-272-6566</v>
          </cell>
          <cell r="BL51" t="str">
            <v>leslie_sheffield@ssmhc.com</v>
          </cell>
          <cell r="BM51" t="str">
            <v>1</v>
          </cell>
          <cell r="BN51" t="str">
            <v>1</v>
          </cell>
          <cell r="BP51">
            <v>0.25280000000000002</v>
          </cell>
          <cell r="BQ51">
            <v>23893831.842866179</v>
          </cell>
          <cell r="BR51">
            <v>37370483.396400005</v>
          </cell>
          <cell r="BS51">
            <v>137769476</v>
          </cell>
          <cell r="BT51">
            <v>34828123.532800004</v>
          </cell>
          <cell r="BU51">
            <v>30884863</v>
          </cell>
          <cell r="BV51">
            <v>199033791.23926619</v>
          </cell>
          <cell r="BW51">
            <v>65207575.772066191</v>
          </cell>
          <cell r="BY51">
            <v>30683954.953448109</v>
          </cell>
          <cell r="BZ51">
            <v>34523620.818618082</v>
          </cell>
        </row>
        <row r="52">
          <cell r="B52" t="str">
            <v>100699400A</v>
          </cell>
          <cell r="C52">
            <v>677</v>
          </cell>
          <cell r="D52" t="str">
            <v>100699400I</v>
          </cell>
          <cell r="E52">
            <v>0</v>
          </cell>
          <cell r="F52" t="str">
            <v>37-0114</v>
          </cell>
          <cell r="G52">
            <v>42277</v>
          </cell>
          <cell r="H52">
            <v>42277</v>
          </cell>
          <cell r="I52" t="str">
            <v>Novitas Soultuions, Inc</v>
          </cell>
          <cell r="J52" t="str">
            <v>carrie.rudy@novitas-solutions.com</v>
          </cell>
          <cell r="K52" t="str">
            <v>412-802-1718</v>
          </cell>
          <cell r="L52">
            <v>23085</v>
          </cell>
          <cell r="M52">
            <v>17346</v>
          </cell>
          <cell r="N52">
            <v>40431</v>
          </cell>
          <cell r="O52">
            <v>162189</v>
          </cell>
          <cell r="P52">
            <v>0.24928324362318036</v>
          </cell>
          <cell r="Q52">
            <v>0.48420979935212549</v>
          </cell>
          <cell r="R52">
            <v>0</v>
          </cell>
          <cell r="S52">
            <v>60298</v>
          </cell>
          <cell r="T52">
            <v>34065427</v>
          </cell>
          <cell r="U52">
            <v>0</v>
          </cell>
          <cell r="V52">
            <v>3782634</v>
          </cell>
          <cell r="W52">
            <v>37848061</v>
          </cell>
          <cell r="X52">
            <v>492180056</v>
          </cell>
          <cell r="Y52">
            <v>7.6898810788058422E-2</v>
          </cell>
          <cell r="Z52">
            <v>33369076</v>
          </cell>
          <cell r="AA52">
            <v>1852943</v>
          </cell>
          <cell r="AB52">
            <v>31516133</v>
          </cell>
          <cell r="AC52">
            <v>1001401905</v>
          </cell>
          <cell r="AD52">
            <v>3.1472012228696528E-2</v>
          </cell>
          <cell r="AE52">
            <v>0.10837082301675495</v>
          </cell>
          <cell r="AF52">
            <v>0.25</v>
          </cell>
          <cell r="AG52">
            <v>0</v>
          </cell>
          <cell r="AH52">
            <v>114575154</v>
          </cell>
          <cell r="AI52">
            <v>0</v>
          </cell>
          <cell r="AJ52">
            <v>174185319</v>
          </cell>
          <cell r="AK52">
            <v>10362298</v>
          </cell>
          <cell r="AL52">
            <v>15958481</v>
          </cell>
          <cell r="AM52">
            <v>70316323</v>
          </cell>
          <cell r="AN52">
            <v>145134992</v>
          </cell>
          <cell r="AO52">
            <v>415957413</v>
          </cell>
          <cell r="AP52">
            <v>1712066974</v>
          </cell>
          <cell r="AQ52">
            <v>0.24295627409258114</v>
          </cell>
          <cell r="AR52">
            <v>5.6444697238812576E-2</v>
          </cell>
          <cell r="AS52">
            <v>33600333</v>
          </cell>
          <cell r="AT52">
            <v>2274301</v>
          </cell>
          <cell r="AU52">
            <v>2923882</v>
          </cell>
          <cell r="AV52">
            <v>452757291</v>
          </cell>
          <cell r="AW52">
            <v>999156470</v>
          </cell>
          <cell r="AX52">
            <v>692932137</v>
          </cell>
          <cell r="AY52">
            <v>1534346</v>
          </cell>
          <cell r="AZ52">
            <v>0</v>
          </cell>
          <cell r="BA52">
            <v>0</v>
          </cell>
          <cell r="BB52">
            <v>0</v>
          </cell>
          <cell r="BC52">
            <v>440118</v>
          </cell>
          <cell r="BD52">
            <v>33843</v>
          </cell>
          <cell r="BE52" t="str">
            <v>YES</v>
          </cell>
          <cell r="BF52" t="str">
            <v>NO</v>
          </cell>
          <cell r="BG52" t="str">
            <v>NO</v>
          </cell>
          <cell r="BH52" t="str">
            <v>NO</v>
          </cell>
          <cell r="BI52" t="str">
            <v>Carolyn Geibert-Campbell</v>
          </cell>
          <cell r="BJ52">
            <v>42576</v>
          </cell>
          <cell r="BK52" t="str">
            <v>918-744-3386</v>
          </cell>
          <cell r="BL52" t="str">
            <v>Carolyn.Geibert@sjmc.org</v>
          </cell>
          <cell r="BM52" t="str">
            <v>1</v>
          </cell>
          <cell r="BN52" t="str">
            <v>1</v>
          </cell>
          <cell r="BP52">
            <v>0.2903</v>
          </cell>
          <cell r="BQ52">
            <v>16559863.420678064</v>
          </cell>
          <cell r="BR52">
            <v>17891192.3379387</v>
          </cell>
          <cell r="BS52">
            <v>145575110</v>
          </cell>
          <cell r="BT52">
            <v>42260454.432999998</v>
          </cell>
          <cell r="BU52">
            <v>35908477</v>
          </cell>
          <cell r="BV52">
            <v>180026165.75861675</v>
          </cell>
          <cell r="BW52">
            <v>40803033.191616759</v>
          </cell>
          <cell r="BY52">
            <v>22875055.410519261</v>
          </cell>
          <cell r="BZ52">
            <v>17927977.781097498</v>
          </cell>
        </row>
        <row r="53">
          <cell r="B53" t="str">
            <v>200106410A</v>
          </cell>
          <cell r="C53">
            <v>36</v>
          </cell>
          <cell r="D53">
            <v>0</v>
          </cell>
          <cell r="E53">
            <v>0</v>
          </cell>
          <cell r="F53" t="str">
            <v>37-0237</v>
          </cell>
          <cell r="G53">
            <v>42369</v>
          </cell>
          <cell r="H53">
            <v>42369</v>
          </cell>
          <cell r="I53" t="str">
            <v>Novitas Soultuions, Inc</v>
          </cell>
          <cell r="J53" t="str">
            <v>carrie.rudy@novitas-solutions.com</v>
          </cell>
          <cell r="K53" t="str">
            <v>412-802-1718</v>
          </cell>
          <cell r="L53">
            <v>770</v>
          </cell>
          <cell r="M53">
            <v>438</v>
          </cell>
          <cell r="N53">
            <v>1208</v>
          </cell>
          <cell r="O53">
            <v>4937</v>
          </cell>
          <cell r="P53">
            <v>0.24468300587401257</v>
          </cell>
          <cell r="Q53">
            <v>0.48420979935212549</v>
          </cell>
          <cell r="R53">
            <v>0</v>
          </cell>
          <cell r="S53">
            <v>1280</v>
          </cell>
          <cell r="T53">
            <v>2451072</v>
          </cell>
          <cell r="U53">
            <v>0</v>
          </cell>
          <cell r="V53">
            <v>14687</v>
          </cell>
          <cell r="W53">
            <v>2465759</v>
          </cell>
          <cell r="X53">
            <v>36405404</v>
          </cell>
          <cell r="Y53">
            <v>6.7730576482546379E-2</v>
          </cell>
          <cell r="Z53">
            <v>1878194</v>
          </cell>
          <cell r="AA53">
            <v>3672</v>
          </cell>
          <cell r="AB53">
            <v>1874522</v>
          </cell>
          <cell r="AC53">
            <v>30526636</v>
          </cell>
          <cell r="AD53">
            <v>6.1406111043483466E-2</v>
          </cell>
          <cell r="AE53">
            <v>0.12913668752602986</v>
          </cell>
          <cell r="AF53">
            <v>0.25</v>
          </cell>
          <cell r="AG53">
            <v>0</v>
          </cell>
          <cell r="AH53">
            <v>3623891</v>
          </cell>
          <cell r="AI53">
            <v>0</v>
          </cell>
          <cell r="AJ53">
            <v>13245582</v>
          </cell>
          <cell r="AK53">
            <v>1836308</v>
          </cell>
          <cell r="AL53">
            <v>791021</v>
          </cell>
          <cell r="AM53">
            <v>5476253</v>
          </cell>
          <cell r="AN53">
            <v>5713607</v>
          </cell>
          <cell r="AO53">
            <v>27062771</v>
          </cell>
          <cell r="AP53">
            <v>123472713</v>
          </cell>
          <cell r="AQ53">
            <v>0.21918017627101138</v>
          </cell>
          <cell r="AR53">
            <v>6.5630549480191633E-2</v>
          </cell>
          <cell r="AS53">
            <v>1211778</v>
          </cell>
          <cell r="AT53">
            <v>130584</v>
          </cell>
          <cell r="AU53">
            <v>542149</v>
          </cell>
          <cell r="AV53">
            <v>27880840</v>
          </cell>
          <cell r="AW53">
            <v>28867510</v>
          </cell>
          <cell r="AX53">
            <v>86415484</v>
          </cell>
          <cell r="AY53">
            <v>46390</v>
          </cell>
          <cell r="AZ53">
            <v>0</v>
          </cell>
          <cell r="BA53">
            <v>0</v>
          </cell>
          <cell r="BB53">
            <v>0</v>
          </cell>
          <cell r="BC53">
            <v>39471</v>
          </cell>
          <cell r="BD53">
            <v>3907</v>
          </cell>
          <cell r="BE53" t="str">
            <v>YES</v>
          </cell>
          <cell r="BF53" t="str">
            <v>NO</v>
          </cell>
          <cell r="BG53" t="str">
            <v>NO</v>
          </cell>
          <cell r="BH53" t="str">
            <v>NO</v>
          </cell>
          <cell r="BI53" t="str">
            <v>Carolyn Geibert-Campbell</v>
          </cell>
          <cell r="BJ53">
            <v>42576</v>
          </cell>
          <cell r="BK53" t="str">
            <v>918-744-3386</v>
          </cell>
          <cell r="BL53" t="str">
            <v>Carolyn.Geibert@sjmc.org</v>
          </cell>
          <cell r="BM53" t="str">
            <v>1</v>
          </cell>
          <cell r="BN53" t="str">
            <v>1</v>
          </cell>
          <cell r="BP53">
            <v>0.29139999999999999</v>
          </cell>
          <cell r="BQ53">
            <v>1582744.9770649883</v>
          </cell>
          <cell r="BR53">
            <v>1077864.6400565999</v>
          </cell>
          <cell r="BS53">
            <v>5753078</v>
          </cell>
          <cell r="BT53">
            <v>1676446.9291999999</v>
          </cell>
          <cell r="BU53">
            <v>1346269</v>
          </cell>
          <cell r="BV53">
            <v>8413687.6171215884</v>
          </cell>
          <cell r="BW53">
            <v>2990787.5463215886</v>
          </cell>
          <cell r="BY53">
            <v>1465779.7119142332</v>
          </cell>
          <cell r="BZ53">
            <v>1525007.8344073554</v>
          </cell>
        </row>
        <row r="54">
          <cell r="B54" t="str">
            <v>100690020A</v>
          </cell>
          <cell r="C54">
            <v>229</v>
          </cell>
          <cell r="D54" t="str">
            <v>100690020C</v>
          </cell>
          <cell r="E54">
            <v>0</v>
          </cell>
          <cell r="F54" t="str">
            <v>37-0026</v>
          </cell>
          <cell r="G54">
            <v>42369</v>
          </cell>
          <cell r="H54">
            <v>42369</v>
          </cell>
          <cell r="I54" t="str">
            <v>Novitas/Adam Weber</v>
          </cell>
          <cell r="J54" t="str">
            <v>Adam.Weber@novitas-solutions.com</v>
          </cell>
          <cell r="K54" t="str">
            <v>410-891-5540</v>
          </cell>
          <cell r="L54">
            <v>1937</v>
          </cell>
          <cell r="M54">
            <v>2439</v>
          </cell>
          <cell r="N54">
            <v>4376</v>
          </cell>
          <cell r="O54">
            <v>21091</v>
          </cell>
          <cell r="P54">
            <v>0.20748186430230905</v>
          </cell>
          <cell r="Q54">
            <v>0.48420979935212549</v>
          </cell>
          <cell r="R54">
            <v>0</v>
          </cell>
          <cell r="S54">
            <v>13435</v>
          </cell>
          <cell r="T54">
            <v>3261277</v>
          </cell>
          <cell r="U54">
            <v>75562</v>
          </cell>
          <cell r="V54">
            <v>0</v>
          </cell>
          <cell r="W54">
            <v>3336839</v>
          </cell>
          <cell r="X54">
            <v>82547923</v>
          </cell>
          <cell r="Y54">
            <v>4.0423052194783871E-2</v>
          </cell>
          <cell r="Z54">
            <v>1850050</v>
          </cell>
          <cell r="AA54">
            <v>0</v>
          </cell>
          <cell r="AB54">
            <v>1850050</v>
          </cell>
          <cell r="AC54">
            <v>211019764</v>
          </cell>
          <cell r="AD54">
            <v>8.7671882715213353E-3</v>
          </cell>
          <cell r="AE54">
            <v>4.9190240466305206E-2</v>
          </cell>
          <cell r="AF54">
            <v>0.25</v>
          </cell>
          <cell r="AG54">
            <v>0</v>
          </cell>
          <cell r="AH54">
            <v>13410146</v>
          </cell>
          <cell r="AI54">
            <v>676618</v>
          </cell>
          <cell r="AJ54">
            <v>26552990</v>
          </cell>
          <cell r="AK54">
            <v>5981863</v>
          </cell>
          <cell r="AL54">
            <v>131188</v>
          </cell>
          <cell r="AM54">
            <v>20352583</v>
          </cell>
          <cell r="AN54">
            <v>40012642</v>
          </cell>
          <cell r="AO54">
            <v>93031266</v>
          </cell>
          <cell r="AP54">
            <v>424237353</v>
          </cell>
          <cell r="AQ54">
            <v>0.21929060546443679</v>
          </cell>
          <cell r="AR54">
            <v>6.2384025859222252E-2</v>
          </cell>
          <cell r="AS54">
            <v>4887870</v>
          </cell>
          <cell r="AT54">
            <v>318828</v>
          </cell>
          <cell r="AU54">
            <v>466953</v>
          </cell>
          <cell r="AV54">
            <v>71458970</v>
          </cell>
          <cell r="AW54">
            <v>211019768</v>
          </cell>
          <cell r="AX54">
            <v>213233868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244753</v>
          </cell>
          <cell r="BD54">
            <v>31406</v>
          </cell>
          <cell r="BE54" t="str">
            <v>Yes</v>
          </cell>
          <cell r="BI54" t="str">
            <v>John Stone</v>
          </cell>
          <cell r="BJ54">
            <v>42566</v>
          </cell>
          <cell r="BK54" t="str">
            <v>580-249-3909</v>
          </cell>
          <cell r="BL54" t="str">
            <v>john.stone@uhsinc.com</v>
          </cell>
          <cell r="BM54" t="str">
            <v>1</v>
          </cell>
          <cell r="BN54" t="str">
            <v>1</v>
          </cell>
          <cell r="BP54">
            <v>0.1898</v>
          </cell>
          <cell r="BQ54">
            <v>2111565.0385869592</v>
          </cell>
          <cell r="BR54">
            <v>3474074.5002281996</v>
          </cell>
          <cell r="BS54">
            <v>40257395</v>
          </cell>
          <cell r="BT54">
            <v>7640853.5709999995</v>
          </cell>
          <cell r="BU54">
            <v>5238104</v>
          </cell>
          <cell r="BV54">
            <v>45843034.538815156</v>
          </cell>
          <cell r="BW54">
            <v>7988389.1098151579</v>
          </cell>
          <cell r="BY54">
            <v>2200582.8383773356</v>
          </cell>
          <cell r="BZ54">
            <v>5787806.2714378219</v>
          </cell>
        </row>
        <row r="55">
          <cell r="B55" t="str">
            <v>100740840B</v>
          </cell>
          <cell r="C55">
            <v>96</v>
          </cell>
          <cell r="D55">
            <v>0</v>
          </cell>
          <cell r="E55">
            <v>0</v>
          </cell>
          <cell r="F55" t="str">
            <v>37-0149</v>
          </cell>
          <cell r="G55" t="str">
            <v>2015</v>
          </cell>
          <cell r="H55">
            <v>42369</v>
          </cell>
          <cell r="I55" t="str">
            <v>Novitas Solutions</v>
          </cell>
          <cell r="J55" t="str">
            <v>carrie.rudy@novitas-solutions.com</v>
          </cell>
          <cell r="K55" t="str">
            <v>855-252-8782</v>
          </cell>
          <cell r="L55">
            <v>3862</v>
          </cell>
          <cell r="M55">
            <v>1602</v>
          </cell>
          <cell r="N55">
            <v>5464</v>
          </cell>
          <cell r="O55">
            <v>13499</v>
          </cell>
          <cell r="P55">
            <v>0.40477072375731538</v>
          </cell>
          <cell r="Q55">
            <v>0.48420979935212549</v>
          </cell>
          <cell r="R55">
            <v>0</v>
          </cell>
          <cell r="S55">
            <v>5387</v>
          </cell>
          <cell r="T55">
            <v>8105928</v>
          </cell>
          <cell r="U55">
            <v>0</v>
          </cell>
          <cell r="V55">
            <v>0</v>
          </cell>
          <cell r="W55">
            <v>8105928</v>
          </cell>
          <cell r="X55">
            <v>80226370</v>
          </cell>
          <cell r="Y55">
            <v>0.10103819978393638</v>
          </cell>
          <cell r="Z55">
            <v>529131</v>
          </cell>
          <cell r="AA55">
            <v>0</v>
          </cell>
          <cell r="AB55">
            <v>529131</v>
          </cell>
          <cell r="AC55">
            <v>57592806</v>
          </cell>
          <cell r="AD55">
            <v>9.1874495575020258E-3</v>
          </cell>
          <cell r="AE55">
            <v>0.11022564934143841</v>
          </cell>
          <cell r="AF55">
            <v>0.25</v>
          </cell>
          <cell r="AG55">
            <v>0</v>
          </cell>
          <cell r="AH55">
            <v>9163099</v>
          </cell>
          <cell r="AI55">
            <v>0</v>
          </cell>
          <cell r="AJ55">
            <v>31803967</v>
          </cell>
          <cell r="AK55">
            <v>15012578</v>
          </cell>
          <cell r="AL55">
            <v>238915</v>
          </cell>
          <cell r="AM55">
            <v>21843143</v>
          </cell>
          <cell r="AN55">
            <v>22558826</v>
          </cell>
          <cell r="AO55">
            <v>91457429</v>
          </cell>
          <cell r="AP55">
            <v>235092838</v>
          </cell>
          <cell r="AQ55">
            <v>0.3890268618051223</v>
          </cell>
          <cell r="AR55">
            <v>0.15778718022877414</v>
          </cell>
          <cell r="AS55">
            <v>6052485</v>
          </cell>
          <cell r="AT55">
            <v>495183</v>
          </cell>
          <cell r="AU55">
            <v>158523</v>
          </cell>
          <cell r="AV55">
            <v>76334016</v>
          </cell>
          <cell r="AW55">
            <v>58957922</v>
          </cell>
          <cell r="AX55">
            <v>221840084</v>
          </cell>
          <cell r="AY55">
            <v>562888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 t="str">
            <v>YES</v>
          </cell>
          <cell r="BF55" t="str">
            <v>YES</v>
          </cell>
          <cell r="BG55" t="str">
            <v>NO</v>
          </cell>
          <cell r="BH55" t="str">
            <v>NO</v>
          </cell>
          <cell r="BI55" t="str">
            <v>Aimee Knight Bolin</v>
          </cell>
          <cell r="BJ55">
            <v>42582</v>
          </cell>
          <cell r="BK55" t="str">
            <v>405-878-8194</v>
          </cell>
          <cell r="BL55" t="str">
            <v>aimee_bolin@ssmhc.com</v>
          </cell>
          <cell r="BM55" t="str">
            <v>1</v>
          </cell>
          <cell r="BN55" t="str">
            <v>1</v>
          </cell>
          <cell r="BP55">
            <v>0.34060000000000001</v>
          </cell>
          <cell r="BQ55">
            <v>3357723.8454014622</v>
          </cell>
          <cell r="BR55">
            <v>7448720.2904333994</v>
          </cell>
          <cell r="BS55">
            <v>22558826</v>
          </cell>
          <cell r="BT55">
            <v>7683536.1356000006</v>
          </cell>
          <cell r="BU55">
            <v>6547668</v>
          </cell>
          <cell r="BV55">
            <v>33365270.135834862</v>
          </cell>
          <cell r="BW55">
            <v>11942312.271434862</v>
          </cell>
          <cell r="BY55">
            <v>4713194.4204145093</v>
          </cell>
          <cell r="BZ55">
            <v>7229117.8510203529</v>
          </cell>
        </row>
        <row r="56">
          <cell r="B56" t="str">
            <v>100699950A</v>
          </cell>
          <cell r="C56">
            <v>117</v>
          </cell>
          <cell r="D56">
            <v>0</v>
          </cell>
          <cell r="E56">
            <v>0</v>
          </cell>
          <cell r="F56" t="str">
            <v>37-0049</v>
          </cell>
          <cell r="G56" t="str">
            <v>2015</v>
          </cell>
          <cell r="H56" t="str">
            <v>December 31</v>
          </cell>
          <cell r="I56" t="str">
            <v>Novitas; David Cipollone</v>
          </cell>
          <cell r="J56" t="str">
            <v>dave.cipollone@novitas-solutions.com</v>
          </cell>
          <cell r="K56" t="str">
            <v>412-802-1731</v>
          </cell>
          <cell r="L56">
            <v>2592</v>
          </cell>
          <cell r="M56">
            <v>1394</v>
          </cell>
          <cell r="N56">
            <v>3986</v>
          </cell>
          <cell r="O56">
            <v>16995</v>
          </cell>
          <cell r="P56">
            <v>0.23453957046190055</v>
          </cell>
          <cell r="Q56">
            <v>0.48420979935212549</v>
          </cell>
          <cell r="R56">
            <v>0</v>
          </cell>
          <cell r="S56">
            <v>9556</v>
          </cell>
          <cell r="T56">
            <v>6700024</v>
          </cell>
          <cell r="U56">
            <v>0</v>
          </cell>
          <cell r="V56">
            <v>0</v>
          </cell>
          <cell r="W56">
            <v>6700024</v>
          </cell>
          <cell r="X56">
            <v>107150536</v>
          </cell>
          <cell r="Y56">
            <v>6.252907591614848E-2</v>
          </cell>
          <cell r="Z56">
            <v>2693762</v>
          </cell>
          <cell r="AA56">
            <v>0</v>
          </cell>
          <cell r="AB56">
            <v>2693762</v>
          </cell>
          <cell r="AC56">
            <v>112152767</v>
          </cell>
          <cell r="AD56">
            <v>2.401868515647055E-2</v>
          </cell>
          <cell r="AE56">
            <v>8.6547761072619023E-2</v>
          </cell>
          <cell r="AF56">
            <v>0.25</v>
          </cell>
          <cell r="AG56">
            <v>0</v>
          </cell>
          <cell r="AH56">
            <v>13022730</v>
          </cell>
          <cell r="AI56">
            <v>0</v>
          </cell>
          <cell r="AJ56">
            <v>41295219</v>
          </cell>
          <cell r="AK56">
            <v>32303205</v>
          </cell>
          <cell r="AL56">
            <v>9227827</v>
          </cell>
          <cell r="AM56">
            <v>7738719</v>
          </cell>
          <cell r="AN56">
            <v>20903228</v>
          </cell>
          <cell r="AO56">
            <v>111468198</v>
          </cell>
          <cell r="AP56">
            <v>391932411</v>
          </cell>
          <cell r="AQ56">
            <v>0.28440668562110827</v>
          </cell>
          <cell r="AR56">
            <v>0.12570981530792563</v>
          </cell>
          <cell r="AS56">
            <v>4727288</v>
          </cell>
          <cell r="AT56">
            <v>317678</v>
          </cell>
          <cell r="AU56">
            <v>402</v>
          </cell>
          <cell r="AV56">
            <v>91823431</v>
          </cell>
          <cell r="AW56">
            <v>113112940</v>
          </cell>
          <cell r="AX56">
            <v>238022446</v>
          </cell>
          <cell r="AY56">
            <v>309350</v>
          </cell>
          <cell r="AZ56">
            <v>0</v>
          </cell>
          <cell r="BA56">
            <v>0</v>
          </cell>
          <cell r="BB56">
            <v>0</v>
          </cell>
          <cell r="BC56">
            <v>277005</v>
          </cell>
          <cell r="BD56">
            <v>44044</v>
          </cell>
          <cell r="BE56" t="str">
            <v>YES</v>
          </cell>
          <cell r="BF56" t="str">
            <v>YES</v>
          </cell>
          <cell r="BG56" t="str">
            <v>NO</v>
          </cell>
          <cell r="BH56" t="str">
            <v>NO</v>
          </cell>
          <cell r="BI56" t="str">
            <v>Bill Clark - BKD, LLP</v>
          </cell>
          <cell r="BJ56">
            <v>42582</v>
          </cell>
          <cell r="BK56" t="str">
            <v>918-584-2900</v>
          </cell>
          <cell r="BL56" t="str">
            <v>wdclark@bkd.com</v>
          </cell>
          <cell r="BM56" t="str">
            <v>1</v>
          </cell>
          <cell r="BN56" t="str">
            <v>1</v>
          </cell>
          <cell r="BP56">
            <v>0.2999</v>
          </cell>
          <cell r="BQ56">
            <v>3160799.9691274143</v>
          </cell>
          <cell r="BR56">
            <v>2373809.9441462997</v>
          </cell>
          <cell r="BS56">
            <v>21180233</v>
          </cell>
          <cell r="BT56">
            <v>6351951.8766999999</v>
          </cell>
          <cell r="BU56">
            <v>5089010</v>
          </cell>
          <cell r="BV56">
            <v>26714842.913273714</v>
          </cell>
          <cell r="BW56">
            <v>6797551.7899737135</v>
          </cell>
          <cell r="BY56">
            <v>4637627.788819219</v>
          </cell>
          <cell r="BZ56">
            <v>2159924.0011544945</v>
          </cell>
        </row>
        <row r="57">
          <cell r="B57" t="str">
            <v>100699870E</v>
          </cell>
          <cell r="C57">
            <v>25</v>
          </cell>
          <cell r="D57">
            <v>0</v>
          </cell>
          <cell r="E57">
            <v>0</v>
          </cell>
          <cell r="F57" t="str">
            <v>37-1323</v>
          </cell>
          <cell r="G57">
            <v>42277</v>
          </cell>
          <cell r="H57">
            <v>42277</v>
          </cell>
          <cell r="I57" t="str">
            <v>Novitas</v>
          </cell>
          <cell r="J57" t="str">
            <v>novitas-solutions.com</v>
          </cell>
          <cell r="K57" t="str">
            <v>855-252-8782</v>
          </cell>
          <cell r="L57">
            <v>628</v>
          </cell>
          <cell r="M57">
            <v>42</v>
          </cell>
          <cell r="N57">
            <v>670</v>
          </cell>
          <cell r="O57">
            <v>1820</v>
          </cell>
          <cell r="P57">
            <v>0.36813186813186816</v>
          </cell>
          <cell r="Q57">
            <v>0.48420979935212549</v>
          </cell>
          <cell r="R57">
            <v>0</v>
          </cell>
          <cell r="S57">
            <v>575</v>
          </cell>
          <cell r="T57">
            <v>1536206</v>
          </cell>
          <cell r="U57">
            <v>0</v>
          </cell>
          <cell r="V57">
            <v>0</v>
          </cell>
          <cell r="W57">
            <v>1536206</v>
          </cell>
          <cell r="X57">
            <v>16751057</v>
          </cell>
          <cell r="Y57">
            <v>9.170800385909976E-2</v>
          </cell>
          <cell r="Z57">
            <v>52905</v>
          </cell>
          <cell r="AB57">
            <v>52905</v>
          </cell>
          <cell r="AC57">
            <v>8602807</v>
          </cell>
          <cell r="AD57">
            <v>6.1497369405125561E-3</v>
          </cell>
          <cell r="AE57">
            <v>9.7857740799612319E-2</v>
          </cell>
          <cell r="AF57">
            <v>0.25</v>
          </cell>
          <cell r="AG57">
            <v>0</v>
          </cell>
          <cell r="AH57">
            <v>1365984</v>
          </cell>
          <cell r="AI57">
            <v>0</v>
          </cell>
          <cell r="AJ57">
            <v>5143324</v>
          </cell>
          <cell r="AK57">
            <v>2596619</v>
          </cell>
          <cell r="AL57">
            <v>352000</v>
          </cell>
          <cell r="AM57">
            <v>2426819</v>
          </cell>
          <cell r="AN57">
            <v>0</v>
          </cell>
          <cell r="AO57">
            <v>10518762</v>
          </cell>
          <cell r="AP57">
            <v>39564031</v>
          </cell>
          <cell r="AQ57">
            <v>0.26586679198588231</v>
          </cell>
          <cell r="AR57">
            <v>0.13586679274414681</v>
          </cell>
          <cell r="AS57">
            <v>31076</v>
          </cell>
          <cell r="AT57">
            <v>44624</v>
          </cell>
          <cell r="AU57">
            <v>0</v>
          </cell>
          <cell r="AV57">
            <v>15566646</v>
          </cell>
          <cell r="AW57">
            <v>8614270</v>
          </cell>
          <cell r="AX57">
            <v>28114661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 t="str">
            <v>YES</v>
          </cell>
          <cell r="BF57" t="str">
            <v>NO</v>
          </cell>
          <cell r="BG57" t="str">
            <v>NO</v>
          </cell>
          <cell r="BH57" t="str">
            <v>NO</v>
          </cell>
          <cell r="BI57" t="str">
            <v>Stephanie Helton, RHIA, CEO</v>
          </cell>
          <cell r="BJ57">
            <v>42667</v>
          </cell>
          <cell r="BK57" t="str">
            <v>580-772-4177</v>
          </cell>
          <cell r="BL57" t="str">
            <v>shelton@weatherfordhospital.com</v>
          </cell>
          <cell r="BM57" t="str">
            <v>1</v>
          </cell>
          <cell r="BN57" t="str">
            <v>1</v>
          </cell>
          <cell r="BP57">
            <v>0.41589999999999999</v>
          </cell>
          <cell r="BQ57">
            <v>469468.25641491287</v>
          </cell>
          <cell r="BR57">
            <v>1032528.2446082998</v>
          </cell>
          <cell r="BS57">
            <v>0</v>
          </cell>
          <cell r="BT57">
            <v>0</v>
          </cell>
          <cell r="BU57">
            <v>75700</v>
          </cell>
          <cell r="BV57">
            <v>1501996.5010232127</v>
          </cell>
          <cell r="BW57">
            <v>1426296.5010232127</v>
          </cell>
          <cell r="BY57">
            <v>512984.16091443179</v>
          </cell>
          <cell r="BZ57">
            <v>913312.34010878089</v>
          </cell>
        </row>
        <row r="58">
          <cell r="B58" t="str">
            <v>200019120A</v>
          </cell>
          <cell r="C58">
            <v>87</v>
          </cell>
          <cell r="D58">
            <v>0</v>
          </cell>
          <cell r="E58">
            <v>0</v>
          </cell>
          <cell r="F58" t="str">
            <v>370002</v>
          </cell>
          <cell r="G58" t="str">
            <v>5/31/15</v>
          </cell>
          <cell r="H58">
            <v>42369</v>
          </cell>
          <cell r="I58" t="str">
            <v>WPS</v>
          </cell>
          <cell r="L58">
            <v>1164</v>
          </cell>
          <cell r="M58">
            <v>329</v>
          </cell>
          <cell r="N58">
            <v>1493</v>
          </cell>
          <cell r="O58">
            <v>4801</v>
          </cell>
          <cell r="P58">
            <v>0.31097687981670485</v>
          </cell>
          <cell r="Q58">
            <v>0.48420979935212549</v>
          </cell>
          <cell r="R58">
            <v>0</v>
          </cell>
          <cell r="S58">
            <v>1980</v>
          </cell>
          <cell r="T58">
            <v>1605600</v>
          </cell>
          <cell r="W58">
            <v>1605600</v>
          </cell>
          <cell r="X58">
            <v>37906344</v>
          </cell>
          <cell r="Y58">
            <v>4.2357026042923053E-2</v>
          </cell>
          <cell r="Z58">
            <v>350813</v>
          </cell>
          <cell r="AB58">
            <v>350813</v>
          </cell>
          <cell r="AC58">
            <v>39163888</v>
          </cell>
          <cell r="AD58">
            <v>8.9575631510334219E-3</v>
          </cell>
          <cell r="AE58">
            <v>5.1314589193956477E-2</v>
          </cell>
          <cell r="AF58">
            <v>0.25</v>
          </cell>
          <cell r="AG58">
            <v>0</v>
          </cell>
          <cell r="AH58">
            <v>6357810</v>
          </cell>
          <cell r="AJ58">
            <v>20477889</v>
          </cell>
          <cell r="AK58">
            <v>2467234</v>
          </cell>
          <cell r="AL58">
            <v>30334</v>
          </cell>
          <cell r="AM58">
            <v>9087489</v>
          </cell>
          <cell r="AN58">
            <v>6905537</v>
          </cell>
          <cell r="AO58">
            <v>38968483</v>
          </cell>
          <cell r="AP58">
            <v>150142213</v>
          </cell>
          <cell r="AQ58">
            <v>0.25954381663469955</v>
          </cell>
          <cell r="AR58">
            <v>7.7160558436686955E-2</v>
          </cell>
          <cell r="AS58">
            <v>1061891</v>
          </cell>
          <cell r="AT58">
            <v>80375</v>
          </cell>
          <cell r="AU58">
            <v>464792</v>
          </cell>
          <cell r="AV58">
            <v>30003074</v>
          </cell>
          <cell r="AW58">
            <v>39842723</v>
          </cell>
          <cell r="AX58">
            <v>109009887</v>
          </cell>
          <cell r="AY58">
            <v>97643</v>
          </cell>
          <cell r="BC58">
            <v>308069</v>
          </cell>
          <cell r="BD58">
            <v>35516</v>
          </cell>
          <cell r="BE58" t="str">
            <v>YES</v>
          </cell>
          <cell r="BF58" t="str">
            <v>NO</v>
          </cell>
          <cell r="BG58" t="str">
            <v>NO</v>
          </cell>
          <cell r="BH58" t="str">
            <v>NO</v>
          </cell>
          <cell r="BI58" t="str">
            <v>Alena Belfor</v>
          </cell>
          <cell r="BJ58">
            <v>42597</v>
          </cell>
          <cell r="BK58" t="str">
            <v>615-465-3388</v>
          </cell>
          <cell r="BL58" t="str">
            <v>Alena_Belfor@chs.net</v>
          </cell>
          <cell r="BM58" t="str">
            <v>1</v>
          </cell>
          <cell r="BN58" t="str">
            <v>1</v>
          </cell>
          <cell r="BP58">
            <v>0.21690000000000001</v>
          </cell>
          <cell r="BQ58">
            <v>1740244.8156250303</v>
          </cell>
          <cell r="BR58">
            <v>1540928.9044743001</v>
          </cell>
          <cell r="BS58">
            <v>7213606</v>
          </cell>
          <cell r="BT58">
            <v>1564631.1414000001</v>
          </cell>
          <cell r="BU58">
            <v>1177782</v>
          </cell>
          <cell r="BV58">
            <v>10494779.72009933</v>
          </cell>
          <cell r="BW58">
            <v>3668022.86149933</v>
          </cell>
          <cell r="BY58">
            <v>1674827.6419975457</v>
          </cell>
          <cell r="BZ58">
            <v>1993195.2195017843</v>
          </cell>
        </row>
        <row r="62">
          <cell r="B62" t="str">
            <v>100700640A</v>
          </cell>
          <cell r="C62">
            <v>15</v>
          </cell>
          <cell r="D62">
            <v>0</v>
          </cell>
          <cell r="E62">
            <v>0</v>
          </cell>
          <cell r="F62" t="str">
            <v>37-4006</v>
          </cell>
          <cell r="G62" t="str">
            <v>FY2015</v>
          </cell>
          <cell r="H62">
            <v>42185</v>
          </cell>
          <cell r="I62" t="str">
            <v>NOVITAS SOLUTIONS</v>
          </cell>
          <cell r="J62" t="str">
            <v>www.novitas-solutions.com</v>
          </cell>
          <cell r="K62" t="str">
            <v>412-802-1890</v>
          </cell>
          <cell r="L62">
            <v>729</v>
          </cell>
          <cell r="M62">
            <v>0</v>
          </cell>
          <cell r="N62">
            <v>729</v>
          </cell>
          <cell r="O62">
            <v>4849</v>
          </cell>
          <cell r="P62">
            <v>0.15034027634563826</v>
          </cell>
          <cell r="Q62">
            <v>0.48420979935212549</v>
          </cell>
          <cell r="R62">
            <v>0</v>
          </cell>
          <cell r="S62">
            <v>926</v>
          </cell>
          <cell r="T62">
            <v>32313</v>
          </cell>
          <cell r="U62">
            <v>0</v>
          </cell>
          <cell r="V62">
            <v>5157422</v>
          </cell>
          <cell r="W62">
            <v>5189735</v>
          </cell>
          <cell r="X62">
            <v>1566309</v>
          </cell>
          <cell r="Y62">
            <v>3.313353240005644</v>
          </cell>
          <cell r="Z62">
            <v>1720056</v>
          </cell>
          <cell r="AA62">
            <v>1616175</v>
          </cell>
          <cell r="AB62">
            <v>103881</v>
          </cell>
          <cell r="AC62">
            <v>2249309</v>
          </cell>
          <cell r="AD62">
            <v>4.618351680449418E-2</v>
          </cell>
          <cell r="AE62">
            <v>3.3595367568101384</v>
          </cell>
          <cell r="AF62">
            <v>0.25</v>
          </cell>
          <cell r="AG62" t="str">
            <v>Meets Min.</v>
          </cell>
          <cell r="AH62">
            <v>385672</v>
          </cell>
          <cell r="AI62">
            <v>0</v>
          </cell>
          <cell r="AJ62">
            <v>385672</v>
          </cell>
          <cell r="AK62">
            <v>57700</v>
          </cell>
          <cell r="AL62">
            <v>824038</v>
          </cell>
          <cell r="AM62">
            <v>1670456</v>
          </cell>
          <cell r="AN62">
            <v>0</v>
          </cell>
          <cell r="AO62">
            <v>2937866</v>
          </cell>
          <cell r="AP62">
            <v>2544094</v>
          </cell>
          <cell r="AQ62">
            <v>1.1547788721643146</v>
          </cell>
          <cell r="AR62">
            <v>1.0031838446220933</v>
          </cell>
          <cell r="AS62">
            <v>0</v>
          </cell>
          <cell r="AT62">
            <v>0</v>
          </cell>
          <cell r="AU62">
            <v>0</v>
          </cell>
          <cell r="AV62">
            <v>10315287</v>
          </cell>
          <cell r="AW62">
            <v>2522858</v>
          </cell>
          <cell r="AX62">
            <v>2548060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 t="str">
            <v>NO</v>
          </cell>
          <cell r="BF62" t="str">
            <v>NO</v>
          </cell>
          <cell r="BG62" t="str">
            <v>YES</v>
          </cell>
          <cell r="BH62" t="str">
            <v>NO</v>
          </cell>
          <cell r="BI62" t="str">
            <v>KIRSTEN REDING</v>
          </cell>
          <cell r="BJ62">
            <v>42597</v>
          </cell>
          <cell r="BK62" t="str">
            <v>918-426-7829</v>
          </cell>
          <cell r="BL62" t="str">
            <v>kkreding@odmhsas.org</v>
          </cell>
          <cell r="BP62">
            <v>1.72294635686987</v>
          </cell>
          <cell r="BQ62">
            <v>-21693.856356964985</v>
          </cell>
          <cell r="BR62">
            <v>2944302.519340178</v>
          </cell>
          <cell r="BS62">
            <v>0</v>
          </cell>
          <cell r="BT62">
            <v>0</v>
          </cell>
          <cell r="BU62">
            <v>0</v>
          </cell>
          <cell r="BV62">
            <v>2922608.6629832131</v>
          </cell>
          <cell r="BW62">
            <v>2922608.6629832131</v>
          </cell>
          <cell r="BY62">
            <v>0</v>
          </cell>
          <cell r="BZ62">
            <v>2922608.6629832131</v>
          </cell>
        </row>
        <row r="63">
          <cell r="B63" t="str">
            <v>100690030A</v>
          </cell>
          <cell r="C63">
            <v>182</v>
          </cell>
          <cell r="D63">
            <v>0</v>
          </cell>
          <cell r="E63">
            <v>0</v>
          </cell>
          <cell r="F63" t="str">
            <v>37-4000</v>
          </cell>
          <cell r="G63" t="str">
            <v>FY15</v>
          </cell>
          <cell r="H63">
            <v>42185</v>
          </cell>
          <cell r="I63" t="str">
            <v>Novitas Solutions, Inc</v>
          </cell>
          <cell r="J63" t="str">
            <v>www.novitas-solutions.com</v>
          </cell>
          <cell r="K63" t="str">
            <v>412-802-1890</v>
          </cell>
          <cell r="L63">
            <v>934</v>
          </cell>
          <cell r="M63">
            <v>234</v>
          </cell>
          <cell r="N63">
            <v>1168</v>
          </cell>
          <cell r="O63">
            <v>41675</v>
          </cell>
          <cell r="P63">
            <v>2.8026394721055788E-2</v>
          </cell>
          <cell r="Q63">
            <v>0.48420979935212549</v>
          </cell>
          <cell r="R63">
            <v>0</v>
          </cell>
          <cell r="S63">
            <v>11913</v>
          </cell>
          <cell r="T63">
            <v>524058</v>
          </cell>
          <cell r="U63">
            <v>0</v>
          </cell>
          <cell r="V63">
            <v>17082791</v>
          </cell>
          <cell r="W63">
            <v>17606849</v>
          </cell>
          <cell r="X63">
            <v>3978056</v>
          </cell>
          <cell r="Y63">
            <v>4.4259932489638159</v>
          </cell>
          <cell r="Z63">
            <v>12655825</v>
          </cell>
          <cell r="AA63">
            <v>17082791</v>
          </cell>
          <cell r="AB63">
            <v>-4426966</v>
          </cell>
          <cell r="AC63">
            <v>20507072</v>
          </cell>
          <cell r="AD63">
            <v>-0.21587508933503524</v>
          </cell>
          <cell r="AE63">
            <v>4.2101181596287809</v>
          </cell>
          <cell r="AF63">
            <v>0.25</v>
          </cell>
          <cell r="AG63" t="str">
            <v>Meets Min.</v>
          </cell>
          <cell r="AH63">
            <v>463264</v>
          </cell>
          <cell r="AI63">
            <v>0</v>
          </cell>
          <cell r="AJ63">
            <v>486412.12</v>
          </cell>
          <cell r="AK63">
            <v>487658</v>
          </cell>
          <cell r="AL63">
            <v>11045646</v>
          </cell>
          <cell r="AM63">
            <v>1610179</v>
          </cell>
          <cell r="AN63">
            <v>83642</v>
          </cell>
          <cell r="AO63">
            <v>13713537.119999999</v>
          </cell>
          <cell r="AP63">
            <v>21509122.379999999</v>
          </cell>
          <cell r="AQ63">
            <v>0.63756841761016558</v>
          </cell>
          <cell r="AR63">
            <v>0.61106551758807748</v>
          </cell>
          <cell r="AS63">
            <v>36446</v>
          </cell>
          <cell r="AT63">
            <v>66763</v>
          </cell>
          <cell r="AU63">
            <v>76436</v>
          </cell>
          <cell r="AV63">
            <v>21115706</v>
          </cell>
          <cell r="AW63">
            <v>11497432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 t="str">
            <v>YES</v>
          </cell>
          <cell r="BH63" t="str">
            <v>YES</v>
          </cell>
          <cell r="BI63" t="str">
            <v>JB FANCHER</v>
          </cell>
          <cell r="BJ63">
            <v>42597</v>
          </cell>
          <cell r="BK63" t="str">
            <v>405 573 3949</v>
          </cell>
          <cell r="BL63" t="str">
            <v>JBFANCHE@ODMHSASORG</v>
          </cell>
          <cell r="BP63">
            <v>1.8374368293719801</v>
          </cell>
          <cell r="BQ63">
            <v>47054.150467751664</v>
          </cell>
          <cell r="BR63">
            <v>2948456.0190004162</v>
          </cell>
          <cell r="BS63">
            <v>83642</v>
          </cell>
          <cell r="BT63">
            <v>153686.89128233117</v>
          </cell>
          <cell r="BU63">
            <v>103209</v>
          </cell>
          <cell r="BV63">
            <v>3079152.1694681677</v>
          </cell>
          <cell r="BW63">
            <v>3045988.0607504989</v>
          </cell>
          <cell r="BY63">
            <v>0</v>
          </cell>
          <cell r="BZ63">
            <v>3045988.0607504989</v>
          </cell>
        </row>
        <row r="64">
          <cell r="B64" t="str">
            <v>100700660A</v>
          </cell>
          <cell r="C64">
            <v>30</v>
          </cell>
          <cell r="D64">
            <v>0</v>
          </cell>
          <cell r="E64">
            <v>0</v>
          </cell>
          <cell r="F64" t="str">
            <v>37-4008</v>
          </cell>
          <cell r="G64" t="str">
            <v>FY2015</v>
          </cell>
          <cell r="H64">
            <v>42185</v>
          </cell>
          <cell r="I64" t="str">
            <v>NOVITAS SOLUTIONS</v>
          </cell>
          <cell r="J64" t="str">
            <v>www.novitas-solutions.com</v>
          </cell>
          <cell r="K64" t="str">
            <v>412-802-1890</v>
          </cell>
          <cell r="L64">
            <v>532</v>
          </cell>
          <cell r="M64">
            <v>0</v>
          </cell>
          <cell r="N64">
            <v>532</v>
          </cell>
          <cell r="O64">
            <v>3975</v>
          </cell>
          <cell r="P64">
            <v>0.13383647798742138</v>
          </cell>
          <cell r="Q64">
            <v>0.48420979935212549</v>
          </cell>
          <cell r="R64">
            <v>0</v>
          </cell>
          <cell r="S64">
            <v>307</v>
          </cell>
          <cell r="T64">
            <v>64109</v>
          </cell>
          <cell r="U64">
            <v>0</v>
          </cell>
          <cell r="V64">
            <v>5088177</v>
          </cell>
          <cell r="W64">
            <v>5152286</v>
          </cell>
          <cell r="X64">
            <v>1538744</v>
          </cell>
          <cell r="Y64">
            <v>3.3483711390588686</v>
          </cell>
          <cell r="Z64">
            <v>1861540</v>
          </cell>
          <cell r="AA64">
            <v>1998345</v>
          </cell>
          <cell r="AB64">
            <v>-136805</v>
          </cell>
          <cell r="AC64">
            <v>1332243</v>
          </cell>
          <cell r="AD64">
            <v>-0.10268772288538952</v>
          </cell>
          <cell r="AE64">
            <v>3.2456834161734793</v>
          </cell>
          <cell r="AF64">
            <v>0.25</v>
          </cell>
          <cell r="AG64" t="str">
            <v>Meets Min.</v>
          </cell>
          <cell r="AH64">
            <v>295122</v>
          </cell>
          <cell r="AI64">
            <v>0</v>
          </cell>
          <cell r="AJ64">
            <v>295122</v>
          </cell>
          <cell r="AK64">
            <v>53736</v>
          </cell>
          <cell r="AL64">
            <v>416001</v>
          </cell>
          <cell r="AM64">
            <v>1855588</v>
          </cell>
          <cell r="AN64">
            <v>0</v>
          </cell>
          <cell r="AO64">
            <v>2620447</v>
          </cell>
          <cell r="AP64">
            <v>2277541</v>
          </cell>
          <cell r="AQ64">
            <v>1.1505597484304344</v>
          </cell>
          <cell r="AR64">
            <v>1.0209805224143056</v>
          </cell>
          <cell r="AS64">
            <v>0</v>
          </cell>
          <cell r="AT64">
            <v>0</v>
          </cell>
          <cell r="AU64">
            <v>0</v>
          </cell>
          <cell r="AV64">
            <v>8533934</v>
          </cell>
          <cell r="AW64">
            <v>2046724</v>
          </cell>
          <cell r="AX64">
            <v>2988933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 t="str">
            <v>NO</v>
          </cell>
          <cell r="BF64" t="str">
            <v>NO</v>
          </cell>
          <cell r="BG64" t="str">
            <v>YES</v>
          </cell>
          <cell r="BH64" t="str">
            <v>NO</v>
          </cell>
          <cell r="BI64" t="str">
            <v>KIRSTEN REDING</v>
          </cell>
          <cell r="BJ64">
            <v>42597</v>
          </cell>
          <cell r="BK64" t="str">
            <v>918-426-7829</v>
          </cell>
          <cell r="BL64" t="str">
            <v>kkreding@odmhsas.org</v>
          </cell>
          <cell r="BP64">
            <v>2.09865081955359</v>
          </cell>
          <cell r="BQ64">
            <v>-42626.715467879389</v>
          </cell>
          <cell r="BR64">
            <v>3983798.5963237444</v>
          </cell>
          <cell r="BS64">
            <v>0</v>
          </cell>
          <cell r="BT64">
            <v>0</v>
          </cell>
          <cell r="BU64">
            <v>0</v>
          </cell>
          <cell r="BV64">
            <v>3941171.8808558648</v>
          </cell>
          <cell r="BW64">
            <v>3941171.8808558648</v>
          </cell>
          <cell r="BY64">
            <v>0</v>
          </cell>
          <cell r="BZ64">
            <v>3941171.8808558648</v>
          </cell>
        </row>
        <row r="65">
          <cell r="B65" t="str">
            <v>100704080A</v>
          </cell>
          <cell r="C65">
            <v>28</v>
          </cell>
          <cell r="D65">
            <v>0</v>
          </cell>
          <cell r="E65">
            <v>0</v>
          </cell>
          <cell r="F65" t="str">
            <v>37-4001</v>
          </cell>
          <cell r="G65" t="str">
            <v>FY15</v>
          </cell>
          <cell r="H65">
            <v>42185</v>
          </cell>
          <cell r="I65" t="str">
            <v xml:space="preserve">Novitas Solutions </v>
          </cell>
          <cell r="J65" t="str">
            <v>https://novitas-solutions.com</v>
          </cell>
          <cell r="K65" t="str">
            <v>412-802-1890</v>
          </cell>
          <cell r="L65">
            <v>193</v>
          </cell>
          <cell r="M65">
            <v>0</v>
          </cell>
          <cell r="N65">
            <v>193</v>
          </cell>
          <cell r="O65">
            <v>6079</v>
          </cell>
          <cell r="P65">
            <v>3.174864286889291E-2</v>
          </cell>
          <cell r="Q65">
            <v>0.48420979935212549</v>
          </cell>
          <cell r="R65">
            <v>0</v>
          </cell>
          <cell r="S65">
            <v>730</v>
          </cell>
          <cell r="T65">
            <v>109332</v>
          </cell>
          <cell r="U65">
            <v>0</v>
          </cell>
          <cell r="V65">
            <v>3563942</v>
          </cell>
          <cell r="W65">
            <v>3673274</v>
          </cell>
          <cell r="X65">
            <v>1327170</v>
          </cell>
          <cell r="Y65">
            <v>2.7677494217018168</v>
          </cell>
          <cell r="Z65">
            <v>1752864</v>
          </cell>
          <cell r="AA65">
            <v>3563942</v>
          </cell>
          <cell r="AB65">
            <v>-1811078</v>
          </cell>
          <cell r="AC65">
            <v>3015184</v>
          </cell>
          <cell r="AD65">
            <v>-0.60065256382363397</v>
          </cell>
          <cell r="AE65">
            <v>2.1670968578781826</v>
          </cell>
          <cell r="AF65">
            <v>0.25</v>
          </cell>
          <cell r="AG65" t="str">
            <v>Meets Min.</v>
          </cell>
          <cell r="AH65">
            <v>61504</v>
          </cell>
          <cell r="AI65">
            <v>0</v>
          </cell>
          <cell r="AJ65">
            <v>61504</v>
          </cell>
          <cell r="AK65">
            <v>0</v>
          </cell>
          <cell r="AL65">
            <v>169136</v>
          </cell>
          <cell r="AM65">
            <v>1922000</v>
          </cell>
          <cell r="AN65">
            <v>0</v>
          </cell>
          <cell r="AO65">
            <v>2152640</v>
          </cell>
          <cell r="AP65">
            <v>3015184</v>
          </cell>
          <cell r="AQ65">
            <v>0.7139332126994572</v>
          </cell>
          <cell r="AR65">
            <v>0.69353512090804403</v>
          </cell>
          <cell r="AS65">
            <v>0</v>
          </cell>
          <cell r="AT65">
            <v>0</v>
          </cell>
          <cell r="AU65">
            <v>0</v>
          </cell>
          <cell r="AV65">
            <v>3715325</v>
          </cell>
          <cell r="AW65">
            <v>3015184</v>
          </cell>
          <cell r="AX65">
            <v>0</v>
          </cell>
          <cell r="AY65">
            <v>0</v>
          </cell>
          <cell r="BG65" t="str">
            <v>YES</v>
          </cell>
          <cell r="BH65" t="str">
            <v>YES</v>
          </cell>
          <cell r="BI65" t="str">
            <v>Belind Carter</v>
          </cell>
          <cell r="BJ65">
            <v>42578</v>
          </cell>
          <cell r="BK65" t="str">
            <v>580-571-3227</v>
          </cell>
          <cell r="BL65" t="str">
            <v>bcarter@odmhsas.org</v>
          </cell>
          <cell r="BP65">
            <v>1.2343150534096801</v>
          </cell>
          <cell r="BQ65">
            <v>1119.9134840726338</v>
          </cell>
          <cell r="BR65">
            <v>2426917.6639044331</v>
          </cell>
          <cell r="BS65">
            <v>0</v>
          </cell>
          <cell r="BT65">
            <v>0</v>
          </cell>
          <cell r="BU65">
            <v>0</v>
          </cell>
          <cell r="BV65">
            <v>2428037.5773885059</v>
          </cell>
          <cell r="BW65">
            <v>2428037.5773885059</v>
          </cell>
          <cell r="BY65">
            <v>0</v>
          </cell>
          <cell r="BZ65">
            <v>2428037.5773885059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ColWidth="9" defaultRowHeight="12" x14ac:dyDescent="0.2"/>
  <cols>
    <col min="1" max="1" width="59" style="6" bestFit="1" customWidth="1"/>
    <col min="2" max="2" width="12.625" style="20" bestFit="1" customWidth="1"/>
    <col min="3" max="3" width="11.75" style="6" bestFit="1" customWidth="1"/>
    <col min="4" max="4" width="12.625" style="6" bestFit="1" customWidth="1"/>
    <col min="5" max="5" width="25.625" style="6" bestFit="1" customWidth="1"/>
    <col min="6" max="6" width="17.5" style="6" bestFit="1" customWidth="1"/>
    <col min="7" max="7" width="12.625" style="6" bestFit="1" customWidth="1"/>
    <col min="8" max="8" width="7.5" style="6" bestFit="1" customWidth="1"/>
    <col min="9" max="9" width="7.125" style="6" bestFit="1" customWidth="1"/>
    <col min="10" max="10" width="7.75" style="6" bestFit="1" customWidth="1"/>
    <col min="11" max="11" width="10.125" style="6" bestFit="1" customWidth="1"/>
    <col min="12" max="12" width="6" style="7" bestFit="1" customWidth="1"/>
    <col min="13" max="13" width="10.5" style="6" bestFit="1" customWidth="1"/>
    <col min="14" max="14" width="14.625" style="6" customWidth="1"/>
    <col min="15" max="15" width="10" style="6" bestFit="1" customWidth="1"/>
    <col min="16" max="16" width="12.625" style="6" bestFit="1" customWidth="1"/>
    <col min="17" max="17" width="7" style="6" bestFit="1" customWidth="1"/>
    <col min="18" max="16384" width="9" style="8"/>
  </cols>
  <sheetData>
    <row r="1" spans="1:17" ht="42.7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/>
      <c r="Q1" s="8"/>
    </row>
    <row r="2" spans="1:17" ht="12.75" x14ac:dyDescent="0.2">
      <c r="A2" s="9" t="s">
        <v>4</v>
      </c>
      <c r="B2" s="10">
        <v>40701863</v>
      </c>
      <c r="C2" s="11">
        <v>3273248</v>
      </c>
      <c r="D2" s="12">
        <f>SUM(B2:C2)</f>
        <v>43975111</v>
      </c>
      <c r="E2" s="13"/>
      <c r="Q2" s="8"/>
    </row>
    <row r="3" spans="1:17" ht="12.75" x14ac:dyDescent="0.2">
      <c r="A3" s="14" t="s">
        <v>5</v>
      </c>
      <c r="B3" s="10">
        <f>B2*0.4006</f>
        <v>16305166.3178</v>
      </c>
      <c r="C3" s="15">
        <v>0</v>
      </c>
      <c r="D3" s="12">
        <f t="shared" ref="D3:D5" si="0">SUM(B3:C3)</f>
        <v>16305166.3178</v>
      </c>
      <c r="E3" s="16"/>
      <c r="Q3" s="8"/>
    </row>
    <row r="4" spans="1:17" ht="12.75" x14ac:dyDescent="0.2">
      <c r="A4" s="14" t="s">
        <v>6</v>
      </c>
      <c r="B4" s="15">
        <v>0</v>
      </c>
      <c r="C4" s="10">
        <f>C2*0.4006</f>
        <v>1311263.1488000001</v>
      </c>
      <c r="D4" s="12">
        <f t="shared" si="0"/>
        <v>1311263.1488000001</v>
      </c>
      <c r="E4" s="16"/>
      <c r="Q4" s="8"/>
    </row>
    <row r="5" spans="1:17" ht="13.5" thickBot="1" x14ac:dyDescent="0.25">
      <c r="A5" s="17" t="s">
        <v>7</v>
      </c>
      <c r="B5" s="18">
        <f>B2*0.5994</f>
        <v>24396696.682200003</v>
      </c>
      <c r="C5" s="18">
        <f>C2*0.5994</f>
        <v>1961984.8512000002</v>
      </c>
      <c r="D5" s="19">
        <f t="shared" si="0"/>
        <v>26358681.533400003</v>
      </c>
      <c r="E5" s="13"/>
      <c r="Q5" s="8"/>
    </row>
    <row r="6" spans="1:17" x14ac:dyDescent="0.2">
      <c r="D6" s="21"/>
      <c r="E6" s="21"/>
    </row>
    <row r="7" spans="1:17" s="26" customFormat="1" ht="12.75" x14ac:dyDescent="0.2">
      <c r="A7" s="22" t="s">
        <v>8</v>
      </c>
      <c r="B7" s="23">
        <f>B22+B44+B83</f>
        <v>9420</v>
      </c>
      <c r="C7" s="24"/>
      <c r="D7" s="24"/>
      <c r="E7" s="24"/>
      <c r="F7" s="24"/>
      <c r="G7" s="24"/>
      <c r="H7" s="24"/>
      <c r="I7" s="24"/>
      <c r="J7" s="24"/>
      <c r="K7" s="24"/>
      <c r="L7" s="25"/>
      <c r="M7" s="24"/>
      <c r="N7" s="24"/>
      <c r="O7" s="24"/>
      <c r="P7" s="24"/>
      <c r="Q7" s="24"/>
    </row>
    <row r="8" spans="1:17" s="26" customFormat="1" ht="12.75" x14ac:dyDescent="0.2">
      <c r="A8" s="22" t="s">
        <v>9</v>
      </c>
      <c r="B8" s="23">
        <f>H22+H44+H83</f>
        <v>391691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4"/>
      <c r="N8" s="24"/>
      <c r="O8" s="24"/>
      <c r="P8" s="24"/>
      <c r="Q8" s="24"/>
    </row>
    <row r="9" spans="1:17" s="26" customFormat="1" ht="12.75" x14ac:dyDescent="0.2">
      <c r="A9" s="22" t="s">
        <v>10</v>
      </c>
      <c r="B9" s="23">
        <f>H44+H83</f>
        <v>110689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4"/>
      <c r="N9" s="24"/>
      <c r="O9" s="24"/>
      <c r="P9" s="24"/>
      <c r="Q9" s="24"/>
    </row>
    <row r="10" spans="1:17" s="26" customFormat="1" ht="12.75" x14ac:dyDescent="0.2">
      <c r="A10" s="24"/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4"/>
      <c r="N10" s="24"/>
      <c r="O10" s="24"/>
      <c r="P10" s="24"/>
      <c r="Q10" s="24"/>
    </row>
    <row r="11" spans="1:17" s="35" customFormat="1" ht="102" x14ac:dyDescent="0.2">
      <c r="A11" s="28" t="s">
        <v>11</v>
      </c>
      <c r="B11" s="29" t="s">
        <v>12</v>
      </c>
      <c r="C11" s="30" t="s">
        <v>13</v>
      </c>
      <c r="D11" s="28" t="s">
        <v>14</v>
      </c>
      <c r="E11" s="28" t="s">
        <v>15</v>
      </c>
      <c r="F11" s="28" t="s">
        <v>15</v>
      </c>
      <c r="G11" s="28" t="s">
        <v>16</v>
      </c>
      <c r="H11" s="31" t="s">
        <v>17</v>
      </c>
      <c r="I11" s="32" t="s">
        <v>18</v>
      </c>
      <c r="J11" s="33" t="s">
        <v>19</v>
      </c>
      <c r="K11" s="32" t="s">
        <v>20</v>
      </c>
      <c r="L11" s="34" t="s">
        <v>21</v>
      </c>
      <c r="M11" s="29" t="s">
        <v>22</v>
      </c>
      <c r="N11" s="30" t="s">
        <v>23</v>
      </c>
      <c r="O11" s="30" t="s">
        <v>24</v>
      </c>
      <c r="P11" s="29" t="s">
        <v>25</v>
      </c>
      <c r="Q11" s="29" t="s">
        <v>26</v>
      </c>
    </row>
    <row r="12" spans="1:17" s="43" customFormat="1" ht="12.75" x14ac:dyDescent="0.2">
      <c r="A12" s="36" t="s">
        <v>27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8"/>
      <c r="N12" s="40"/>
      <c r="O12" s="38"/>
      <c r="P12" s="41"/>
      <c r="Q12" s="42"/>
    </row>
    <row r="13" spans="1:17" s="26" customFormat="1" ht="12.75" x14ac:dyDescent="0.2">
      <c r="A13" s="44" t="s">
        <v>28</v>
      </c>
      <c r="B13" s="45">
        <v>620</v>
      </c>
      <c r="C13" s="46">
        <v>2</v>
      </c>
      <c r="D13" s="44" t="s">
        <v>29</v>
      </c>
      <c r="E13" s="44" t="s">
        <v>161</v>
      </c>
      <c r="F13" s="44" t="s">
        <v>162</v>
      </c>
      <c r="G13" s="44" t="s">
        <v>163</v>
      </c>
      <c r="H13" s="47">
        <v>41232</v>
      </c>
      <c r="I13" s="47">
        <v>130175</v>
      </c>
      <c r="J13" s="48">
        <v>0.42899942385250622</v>
      </c>
      <c r="K13" s="49">
        <v>634314327</v>
      </c>
      <c r="L13" s="50">
        <f>VLOOKUP($D13,[4]COMBO!$B$3:$BZ$65,67,FALSE)</f>
        <v>0.20630000000000001</v>
      </c>
      <c r="M13" s="51">
        <f>VLOOKUP($D13,[4]COMBO!$B$3:$BZ$65,77,FALSE)</f>
        <v>21074153.766247712</v>
      </c>
      <c r="N13" s="51">
        <f t="shared" ref="N13:N21" si="1">L13*K13</f>
        <v>130859045.66010001</v>
      </c>
      <c r="O13" s="52">
        <f t="shared" ref="O13:O19" si="2">N13/$N$22</f>
        <v>0.1336599504745305</v>
      </c>
      <c r="P13" s="53">
        <f>ROUND(O13*($B$25+$B$26),0)</f>
        <v>3558624</v>
      </c>
      <c r="Q13" s="46">
        <f>+IF(P13&gt;M13,1,0)</f>
        <v>0</v>
      </c>
    </row>
    <row r="14" spans="1:17" s="26" customFormat="1" ht="12.75" x14ac:dyDescent="0.2">
      <c r="A14" s="44" t="s">
        <v>30</v>
      </c>
      <c r="B14" s="45">
        <v>629</v>
      </c>
      <c r="C14" s="46">
        <v>2</v>
      </c>
      <c r="D14" s="44" t="s">
        <v>31</v>
      </c>
      <c r="E14" s="44" t="s">
        <v>164</v>
      </c>
      <c r="F14" s="44" t="s">
        <v>165</v>
      </c>
      <c r="G14" s="44" t="s">
        <v>166</v>
      </c>
      <c r="H14" s="47">
        <v>58600</v>
      </c>
      <c r="I14" s="47">
        <v>156500</v>
      </c>
      <c r="J14" s="48">
        <v>0.4420702875399361</v>
      </c>
      <c r="K14" s="49">
        <v>678860793</v>
      </c>
      <c r="L14" s="50">
        <f>VLOOKUP($D14,[4]COMBO!$B$3:$BZ$65,67,FALSE)</f>
        <v>0.18210000000000001</v>
      </c>
      <c r="M14" s="51">
        <f>VLOOKUP($D14,[4]COMBO!$B$3:$BZ$65,77,FALSE)</f>
        <v>3193531.568984814</v>
      </c>
      <c r="N14" s="51">
        <f t="shared" si="1"/>
        <v>123620550.40530001</v>
      </c>
      <c r="O14" s="52">
        <f t="shared" si="2"/>
        <v>0.12626652258892815</v>
      </c>
      <c r="P14" s="53">
        <v>3193531</v>
      </c>
      <c r="Q14" s="46">
        <f t="shared" ref="Q14:Q21" si="3">+IF(P14&gt;M14,1,0)</f>
        <v>0</v>
      </c>
    </row>
    <row r="15" spans="1:17" s="26" customFormat="1" ht="12.75" x14ac:dyDescent="0.2">
      <c r="A15" s="44" t="s">
        <v>32</v>
      </c>
      <c r="B15" s="45">
        <v>352</v>
      </c>
      <c r="C15" s="46">
        <v>2</v>
      </c>
      <c r="D15" s="44" t="s">
        <v>33</v>
      </c>
      <c r="E15" s="44" t="s">
        <v>167</v>
      </c>
      <c r="F15" s="44"/>
      <c r="G15" s="44" t="s">
        <v>168</v>
      </c>
      <c r="H15" s="47">
        <v>12213</v>
      </c>
      <c r="I15" s="47">
        <v>77611</v>
      </c>
      <c r="J15" s="48">
        <v>0.27622373117212767</v>
      </c>
      <c r="K15" s="49">
        <v>429577757</v>
      </c>
      <c r="L15" s="50">
        <f>VLOOKUP($D15,[4]COMBO!$B$3:$BZ$65,67,FALSE)</f>
        <v>0.17269999999999999</v>
      </c>
      <c r="M15" s="51">
        <f>VLOOKUP($D15,[4]COMBO!$B$3:$BZ$65,77,FALSE)</f>
        <v>14655357.477647377</v>
      </c>
      <c r="N15" s="51">
        <f t="shared" si="1"/>
        <v>74188078.633900002</v>
      </c>
      <c r="O15" s="52">
        <f t="shared" si="2"/>
        <v>7.5775999022367244E-2</v>
      </c>
      <c r="P15" s="53">
        <f>ROUND(O15*($B$25+$B$26),0)</f>
        <v>2017495</v>
      </c>
      <c r="Q15" s="46">
        <f t="shared" si="3"/>
        <v>0</v>
      </c>
    </row>
    <row r="16" spans="1:17" s="26" customFormat="1" ht="12.75" x14ac:dyDescent="0.2">
      <c r="A16" s="44" t="s">
        <v>34</v>
      </c>
      <c r="B16" s="45">
        <v>349</v>
      </c>
      <c r="C16" s="46">
        <v>2</v>
      </c>
      <c r="D16" s="44" t="s">
        <v>35</v>
      </c>
      <c r="E16" s="44"/>
      <c r="F16" s="44"/>
      <c r="G16" s="44" t="s">
        <v>169</v>
      </c>
      <c r="H16" s="47">
        <v>13871</v>
      </c>
      <c r="I16" s="47">
        <v>83957</v>
      </c>
      <c r="J16" s="48">
        <v>0.22892671248377144</v>
      </c>
      <c r="K16" s="49">
        <v>290177203</v>
      </c>
      <c r="L16" s="50">
        <f>VLOOKUP($D16,[4]COMBO!$B$3:$BZ$65,67,FALSE)</f>
        <v>0.24229999999999999</v>
      </c>
      <c r="M16" s="51">
        <f>VLOOKUP($D16,[4]COMBO!$B$3:$BZ$65,77,FALSE)</f>
        <v>10362394.11689339</v>
      </c>
      <c r="N16" s="51">
        <f t="shared" si="1"/>
        <v>70309936.286899999</v>
      </c>
      <c r="O16" s="52">
        <f t="shared" si="2"/>
        <v>7.1814848981738066E-2</v>
      </c>
      <c r="P16" s="53">
        <f>ROUND(O16*($B$25+$B$26),0)</f>
        <v>1912031</v>
      </c>
      <c r="Q16" s="46">
        <f t="shared" si="3"/>
        <v>0</v>
      </c>
    </row>
    <row r="17" spans="1:17" s="26" customFormat="1" ht="12.75" x14ac:dyDescent="0.2">
      <c r="A17" s="44" t="s">
        <v>36</v>
      </c>
      <c r="B17" s="45">
        <v>320</v>
      </c>
      <c r="C17" s="46">
        <v>2</v>
      </c>
      <c r="D17" s="44" t="s">
        <v>37</v>
      </c>
      <c r="E17" s="44" t="s">
        <v>170</v>
      </c>
      <c r="F17" s="44" t="s">
        <v>171</v>
      </c>
      <c r="G17" s="44" t="s">
        <v>172</v>
      </c>
      <c r="H17" s="47">
        <v>10019</v>
      </c>
      <c r="I17" s="47">
        <v>47945</v>
      </c>
      <c r="J17" s="48">
        <v>0.38550422358952968</v>
      </c>
      <c r="K17" s="49">
        <v>159515169.37</v>
      </c>
      <c r="L17" s="50">
        <f>VLOOKUP($D17,[4]COMBO!$B$3:$BZ$65,67,FALSE)</f>
        <v>0.28050000000000003</v>
      </c>
      <c r="M17" s="51">
        <f>VLOOKUP($D17,[4]COMBO!$B$3:$BZ$65,77,FALSE)</f>
        <v>12085507.465164319</v>
      </c>
      <c r="N17" s="51">
        <f t="shared" si="1"/>
        <v>44744005.008285008</v>
      </c>
      <c r="O17" s="52">
        <f t="shared" si="2"/>
        <v>4.5701704939630446E-2</v>
      </c>
      <c r="P17" s="53">
        <f>ROUND(O17*($B$25+$B$26),0)</f>
        <v>1216783</v>
      </c>
      <c r="Q17" s="46">
        <f t="shared" si="3"/>
        <v>0</v>
      </c>
    </row>
    <row r="18" spans="1:17" s="26" customFormat="1" ht="12.75" x14ac:dyDescent="0.2">
      <c r="A18" s="44" t="s">
        <v>38</v>
      </c>
      <c r="B18" s="45">
        <v>387</v>
      </c>
      <c r="C18" s="46">
        <v>2</v>
      </c>
      <c r="D18" s="44" t="s">
        <v>39</v>
      </c>
      <c r="E18" s="44"/>
      <c r="F18" s="44"/>
      <c r="G18" s="44" t="s">
        <v>173</v>
      </c>
      <c r="H18" s="47">
        <v>14498</v>
      </c>
      <c r="I18" s="47">
        <v>75099</v>
      </c>
      <c r="J18" s="48">
        <v>0.19305183824018962</v>
      </c>
      <c r="K18" s="49">
        <v>314657836</v>
      </c>
      <c r="L18" s="50">
        <f>VLOOKUP($D18,[4]COMBO!$B$3:$BZ$65,67,FALSE)</f>
        <v>0.19500000000000001</v>
      </c>
      <c r="M18" s="51">
        <f>VLOOKUP($D18,[4]COMBO!$B$3:$BZ$65,77,FALSE)</f>
        <v>6372117.5408080071</v>
      </c>
      <c r="N18" s="51">
        <f t="shared" si="1"/>
        <v>61358278.020000003</v>
      </c>
      <c r="O18" s="52">
        <f t="shared" si="2"/>
        <v>6.2671589571711733E-2</v>
      </c>
      <c r="P18" s="53">
        <f>ROUND(O18*($B$25+$B$26),0)</f>
        <v>1668597</v>
      </c>
      <c r="Q18" s="46">
        <f t="shared" si="3"/>
        <v>0</v>
      </c>
    </row>
    <row r="19" spans="1:17" s="26" customFormat="1" ht="12.75" x14ac:dyDescent="0.2">
      <c r="A19" s="44" t="s">
        <v>40</v>
      </c>
      <c r="B19" s="45">
        <v>1112</v>
      </c>
      <c r="C19" s="46">
        <v>2</v>
      </c>
      <c r="D19" s="44" t="s">
        <v>41</v>
      </c>
      <c r="E19" s="44" t="s">
        <v>174</v>
      </c>
      <c r="F19" s="44"/>
      <c r="G19" s="44" t="s">
        <v>175</v>
      </c>
      <c r="H19" s="47">
        <v>53406</v>
      </c>
      <c r="I19" s="47">
        <v>236425</v>
      </c>
      <c r="J19" s="48">
        <v>0.30443058052236438</v>
      </c>
      <c r="K19" s="49">
        <v>705529598</v>
      </c>
      <c r="L19" s="50">
        <f>VLOOKUP($D19,[4]COMBO!$B$3:$BZ$65,67,FALSE)</f>
        <v>0.2586</v>
      </c>
      <c r="M19" s="51">
        <f>VLOOKUP($D19,[4]COMBO!$B$3:$BZ$65,77,FALSE)</f>
        <v>18948455.362509415</v>
      </c>
      <c r="N19" s="51">
        <f t="shared" si="1"/>
        <v>182449954.04280001</v>
      </c>
      <c r="O19" s="52">
        <f t="shared" si="2"/>
        <v>0.18635510979335057</v>
      </c>
      <c r="P19" s="53">
        <f t="shared" ref="P19" si="4">ROUND(O19*($B$25+$B$26),0)</f>
        <v>4961604</v>
      </c>
      <c r="Q19" s="46">
        <f t="shared" si="3"/>
        <v>0</v>
      </c>
    </row>
    <row r="20" spans="1:17" s="26" customFormat="1" ht="12.75" x14ac:dyDescent="0.2">
      <c r="A20" s="44" t="s">
        <v>42</v>
      </c>
      <c r="B20" s="45">
        <v>774</v>
      </c>
      <c r="C20" s="46">
        <v>2</v>
      </c>
      <c r="D20" s="44" t="s">
        <v>43</v>
      </c>
      <c r="E20" s="44" t="s">
        <v>176</v>
      </c>
      <c r="F20" s="44" t="s">
        <v>177</v>
      </c>
      <c r="G20" s="44" t="s">
        <v>178</v>
      </c>
      <c r="H20" s="47">
        <v>54078</v>
      </c>
      <c r="I20" s="47">
        <v>151271</v>
      </c>
      <c r="J20" s="48">
        <v>0.450178818147563</v>
      </c>
      <c r="K20" s="49">
        <v>675483631</v>
      </c>
      <c r="L20" s="50">
        <f>VLOOKUP($D20,[4]COMBO!$B$3:$BZ$65,67,FALSE)</f>
        <v>0.25280000000000002</v>
      </c>
      <c r="M20" s="51">
        <f>VLOOKUP($D20,[4]COMBO!$B$3:$BZ$65,77,FALSE)</f>
        <v>34523620.818618082</v>
      </c>
      <c r="N20" s="51">
        <f t="shared" si="1"/>
        <v>170762261.91680002</v>
      </c>
      <c r="O20" s="52">
        <f>N20/$N$22</f>
        <v>0.17441725450147877</v>
      </c>
      <c r="P20" s="53">
        <f>ROUND(O20*($B$25+$B$26),0)</f>
        <v>4643765</v>
      </c>
      <c r="Q20" s="46">
        <f t="shared" si="3"/>
        <v>0</v>
      </c>
    </row>
    <row r="21" spans="1:17" s="26" customFormat="1" ht="12.75" x14ac:dyDescent="0.2">
      <c r="A21" s="44" t="s">
        <v>44</v>
      </c>
      <c r="B21" s="45">
        <v>677</v>
      </c>
      <c r="C21" s="46">
        <v>2</v>
      </c>
      <c r="D21" s="44" t="s">
        <v>45</v>
      </c>
      <c r="E21" s="44" t="s">
        <v>179</v>
      </c>
      <c r="F21" s="44"/>
      <c r="G21" s="44" t="s">
        <v>180</v>
      </c>
      <c r="H21" s="47">
        <v>23085</v>
      </c>
      <c r="I21" s="47">
        <v>162189</v>
      </c>
      <c r="J21" s="48">
        <v>0.24928324362318036</v>
      </c>
      <c r="K21" s="49">
        <v>415957413</v>
      </c>
      <c r="L21" s="50">
        <f>VLOOKUP($D21,[4]COMBO!$B$3:$BZ$65,67,FALSE)</f>
        <v>0.2903</v>
      </c>
      <c r="M21" s="51">
        <f>VLOOKUP($D21,[4]COMBO!$B$3:$BZ$65,77,FALSE)</f>
        <v>17927977.781097498</v>
      </c>
      <c r="N21" s="51">
        <f t="shared" si="1"/>
        <v>120752436.9939</v>
      </c>
      <c r="O21" s="52">
        <f>N21/$N$22</f>
        <v>0.12333702012626464</v>
      </c>
      <c r="P21" s="53">
        <f>ROUND(O21*($B$25+$B$26),0)</f>
        <v>3283781</v>
      </c>
      <c r="Q21" s="46">
        <f t="shared" si="3"/>
        <v>0</v>
      </c>
    </row>
    <row r="22" spans="1:17" s="59" customFormat="1" ht="12.75" x14ac:dyDescent="0.2">
      <c r="A22" s="22" t="s">
        <v>46</v>
      </c>
      <c r="B22" s="23">
        <f>SUM(B13:B21)</f>
        <v>5220</v>
      </c>
      <c r="C22" s="54"/>
      <c r="D22" s="54"/>
      <c r="E22" s="54"/>
      <c r="F22" s="54"/>
      <c r="G22" s="54"/>
      <c r="H22" s="23">
        <f>SUM(H13:H21)</f>
        <v>281002</v>
      </c>
      <c r="I22" s="23"/>
      <c r="J22" s="54"/>
      <c r="K22" s="23"/>
      <c r="L22" s="55"/>
      <c r="M22" s="23"/>
      <c r="N22" s="56">
        <f>SUM(N13:N21)</f>
        <v>979044546.96798491</v>
      </c>
      <c r="O22" s="57">
        <f>SUM(O13:O21)</f>
        <v>1.0000000000000002</v>
      </c>
      <c r="P22" s="58">
        <f>SUM(P13:P21)</f>
        <v>26456211</v>
      </c>
      <c r="Q22" s="54"/>
    </row>
    <row r="23" spans="1:17" s="26" customFormat="1" ht="12.75" x14ac:dyDescent="0.2">
      <c r="A23" s="22" t="s">
        <v>47</v>
      </c>
      <c r="B23" s="57">
        <f>IF(H22/B8&gt;65%,65%,H22/B8)</f>
        <v>0.65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4"/>
      <c r="N23" s="24"/>
      <c r="O23" s="24"/>
      <c r="P23" s="24"/>
      <c r="Q23" s="24"/>
    </row>
    <row r="24" spans="1:17" s="26" customFormat="1" ht="12.75" x14ac:dyDescent="0.2">
      <c r="A24" s="22" t="s">
        <v>48</v>
      </c>
      <c r="B24" s="23">
        <f>COUNT(B13:B21)</f>
        <v>9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4"/>
      <c r="O24" s="24"/>
      <c r="P24" s="60" t="s">
        <v>49</v>
      </c>
      <c r="Q24" s="24"/>
    </row>
    <row r="25" spans="1:17" s="26" customFormat="1" ht="12.75" x14ac:dyDescent="0.2">
      <c r="A25" s="22" t="s">
        <v>50</v>
      </c>
      <c r="B25" s="23">
        <f>ROUND(B23*B2,0)</f>
        <v>26456211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61">
        <f>B25-P22</f>
        <v>0</v>
      </c>
      <c r="N25" s="24"/>
      <c r="O25" s="24"/>
      <c r="P25" s="24"/>
      <c r="Q25" s="24"/>
    </row>
    <row r="26" spans="1:17" s="26" customFormat="1" ht="12.75" x14ac:dyDescent="0.2">
      <c r="A26" s="22" t="s">
        <v>51</v>
      </c>
      <c r="B26" s="23">
        <f>147002+18562+2343+297+38+3+2</f>
        <v>168247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4"/>
      <c r="N26" s="24"/>
      <c r="O26" s="24"/>
      <c r="P26" s="24"/>
      <c r="Q26" s="24"/>
    </row>
    <row r="27" spans="1:17" s="26" customFormat="1" ht="12.75" x14ac:dyDescent="0.2">
      <c r="A27" s="24"/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4"/>
      <c r="N27" s="24"/>
      <c r="O27" s="24"/>
      <c r="P27" s="24"/>
      <c r="Q27" s="24"/>
    </row>
    <row r="28" spans="1:17" s="43" customFormat="1" ht="12.75" x14ac:dyDescent="0.2">
      <c r="A28" s="36" t="s">
        <v>52</v>
      </c>
      <c r="B28" s="62"/>
      <c r="C28" s="41"/>
      <c r="D28" s="41"/>
      <c r="E28" s="41"/>
      <c r="F28" s="41"/>
      <c r="G28" s="41"/>
      <c r="H28" s="41"/>
      <c r="I28" s="41"/>
      <c r="J28" s="41"/>
      <c r="K28" s="41"/>
      <c r="L28" s="63"/>
      <c r="M28" s="41"/>
      <c r="N28" s="41"/>
      <c r="O28" s="41"/>
      <c r="P28" s="41"/>
      <c r="Q28" s="41"/>
    </row>
    <row r="29" spans="1:17" s="26" customFormat="1" ht="12.75" x14ac:dyDescent="0.2">
      <c r="A29" s="44" t="s">
        <v>53</v>
      </c>
      <c r="B29" s="45">
        <v>180</v>
      </c>
      <c r="C29" s="46">
        <v>2</v>
      </c>
      <c r="D29" s="44" t="s">
        <v>54</v>
      </c>
      <c r="E29" s="44"/>
      <c r="F29" s="44"/>
      <c r="G29" s="44" t="s">
        <v>181</v>
      </c>
      <c r="H29" s="47">
        <v>6653</v>
      </c>
      <c r="I29" s="47">
        <v>36994</v>
      </c>
      <c r="J29" s="48">
        <v>0.28628966859490729</v>
      </c>
      <c r="K29" s="49">
        <v>154524515</v>
      </c>
      <c r="L29" s="50">
        <f>VLOOKUP($D29,[4]COMBO!$B$3:$BZ$65,67,FALSE)</f>
        <v>0.1918</v>
      </c>
      <c r="M29" s="51">
        <f>VLOOKUP($D29,[4]COMBO!$B$3:$BZ$65,77,FALSE)</f>
        <v>3172744.2094380334</v>
      </c>
      <c r="N29" s="51">
        <f t="shared" ref="N29:N43" si="5">L29*K29</f>
        <v>29637801.976999998</v>
      </c>
      <c r="O29" s="52">
        <f t="shared" ref="O29:O43" si="6">N29/$N$44</f>
        <v>5.803811325461429E-2</v>
      </c>
      <c r="P29" s="53">
        <f>ROUND(O29*($B$47+$B$48),0)</f>
        <v>523791</v>
      </c>
      <c r="Q29" s="46">
        <f>+IF(P29&gt;M29,1,0)</f>
        <v>0</v>
      </c>
    </row>
    <row r="30" spans="1:17" s="26" customFormat="1" ht="12.75" x14ac:dyDescent="0.2">
      <c r="A30" s="44" t="s">
        <v>55</v>
      </c>
      <c r="B30" s="45">
        <v>238</v>
      </c>
      <c r="C30" s="46">
        <v>2</v>
      </c>
      <c r="D30" s="44" t="s">
        <v>56</v>
      </c>
      <c r="E30" s="44"/>
      <c r="F30" s="44"/>
      <c r="G30" s="44" t="s">
        <v>182</v>
      </c>
      <c r="H30" s="47">
        <v>5409</v>
      </c>
      <c r="I30" s="47">
        <v>27460</v>
      </c>
      <c r="J30" s="48">
        <v>0.31230881281864531</v>
      </c>
      <c r="K30" s="49">
        <v>192002420</v>
      </c>
      <c r="L30" s="50">
        <f>VLOOKUP($D30,[4]COMBO!$B$3:$BZ$65,67,FALSE)</f>
        <v>0.16669999999999999</v>
      </c>
      <c r="M30" s="51">
        <f>VLOOKUP($D30,[4]COMBO!$B$3:$BZ$65,77,FALSE)</f>
        <v>9275884.4071932845</v>
      </c>
      <c r="N30" s="51">
        <f t="shared" si="5"/>
        <v>32006803.413999997</v>
      </c>
      <c r="O30" s="52">
        <f t="shared" si="6"/>
        <v>6.2677201328947496E-2</v>
      </c>
      <c r="P30" s="53">
        <f t="shared" ref="P30:P43" si="7">ROUND(O30*($B$47+$B$48),0)</f>
        <v>565658</v>
      </c>
      <c r="Q30" s="46">
        <f t="shared" ref="Q30:Q43" si="8">+IF(P30&gt;M30,1,0)</f>
        <v>0</v>
      </c>
    </row>
    <row r="31" spans="1:17" s="26" customFormat="1" ht="12.75" x14ac:dyDescent="0.2">
      <c r="A31" s="44" t="s">
        <v>57</v>
      </c>
      <c r="B31" s="45">
        <v>255</v>
      </c>
      <c r="C31" s="46">
        <v>2</v>
      </c>
      <c r="D31" s="44" t="s">
        <v>58</v>
      </c>
      <c r="E31" s="44"/>
      <c r="F31" s="44"/>
      <c r="G31" s="44">
        <v>0</v>
      </c>
      <c r="H31" s="47">
        <v>7280</v>
      </c>
      <c r="I31" s="47">
        <v>44310</v>
      </c>
      <c r="J31" s="48">
        <v>0.33021891220943356</v>
      </c>
      <c r="K31" s="49">
        <v>473383538</v>
      </c>
      <c r="L31" s="50">
        <f>VLOOKUP($D31,[4]COMBO!$B$3:$BZ$65,67,FALSE)</f>
        <v>0.1113</v>
      </c>
      <c r="M31" s="51">
        <f>VLOOKUP($D31,[4]COMBO!$B$3:$BZ$65,77,FALSE)</f>
        <v>16633195.507448722</v>
      </c>
      <c r="N31" s="51">
        <f t="shared" si="5"/>
        <v>52687587.779399998</v>
      </c>
      <c r="O31" s="52">
        <f t="shared" si="6"/>
        <v>0.10317526883492507</v>
      </c>
      <c r="P31" s="53">
        <f t="shared" si="7"/>
        <v>931151</v>
      </c>
      <c r="Q31" s="46">
        <f t="shared" si="8"/>
        <v>0</v>
      </c>
    </row>
    <row r="32" spans="1:17" s="26" customFormat="1" ht="12.75" x14ac:dyDescent="0.2">
      <c r="A32" s="44" t="s">
        <v>59</v>
      </c>
      <c r="B32" s="45">
        <v>140</v>
      </c>
      <c r="C32" s="46">
        <v>2</v>
      </c>
      <c r="D32" s="44" t="s">
        <v>60</v>
      </c>
      <c r="E32" s="44"/>
      <c r="F32" s="44"/>
      <c r="G32" s="44" t="s">
        <v>183</v>
      </c>
      <c r="H32" s="47">
        <v>2549</v>
      </c>
      <c r="I32" s="47">
        <v>8822</v>
      </c>
      <c r="J32" s="48">
        <v>0.42212650192700069</v>
      </c>
      <c r="K32" s="49">
        <v>81121372</v>
      </c>
      <c r="L32" s="50">
        <f>VLOOKUP($D32,[4]COMBO!$B$3:$BZ$65,67,FALSE)</f>
        <v>0.17349999999999999</v>
      </c>
      <c r="M32" s="51">
        <f>VLOOKUP($D32,[4]COMBO!$B$3:$BZ$65,77,FALSE)</f>
        <v>4462160.4187777499</v>
      </c>
      <c r="N32" s="51">
        <f t="shared" si="5"/>
        <v>14074558.041999999</v>
      </c>
      <c r="O32" s="52">
        <f t="shared" si="6"/>
        <v>2.7561449876888699E-2</v>
      </c>
      <c r="P32" s="53">
        <f t="shared" si="7"/>
        <v>248741</v>
      </c>
      <c r="Q32" s="46">
        <f t="shared" si="8"/>
        <v>0</v>
      </c>
    </row>
    <row r="33" spans="1:17" s="26" customFormat="1" ht="12.75" x14ac:dyDescent="0.2">
      <c r="A33" s="44" t="s">
        <v>61</v>
      </c>
      <c r="B33" s="45">
        <v>283</v>
      </c>
      <c r="C33" s="46">
        <v>2</v>
      </c>
      <c r="D33" s="44" t="s">
        <v>62</v>
      </c>
      <c r="E33" s="44"/>
      <c r="F33" s="44"/>
      <c r="G33" s="44" t="s">
        <v>184</v>
      </c>
      <c r="H33" s="47">
        <v>9288</v>
      </c>
      <c r="I33" s="47">
        <v>46745</v>
      </c>
      <c r="J33" s="48">
        <v>0.30210717723820729</v>
      </c>
      <c r="K33" s="49">
        <v>169606396.95999998</v>
      </c>
      <c r="L33" s="50">
        <f>VLOOKUP($D33,[4]COMBO!$B$3:$BZ$65,67,FALSE)</f>
        <v>0.28760000000000002</v>
      </c>
      <c r="M33" s="51">
        <f>VLOOKUP($D33,[4]COMBO!$B$3:$BZ$65,77,FALSE)</f>
        <v>1741800.4888363015</v>
      </c>
      <c r="N33" s="51">
        <f t="shared" si="5"/>
        <v>48778799.765695997</v>
      </c>
      <c r="O33" s="52">
        <f t="shared" si="6"/>
        <v>9.5520899539803861E-2</v>
      </c>
      <c r="P33" s="53">
        <f t="shared" si="7"/>
        <v>862071</v>
      </c>
      <c r="Q33" s="46">
        <f t="shared" si="8"/>
        <v>0</v>
      </c>
    </row>
    <row r="34" spans="1:17" s="26" customFormat="1" ht="12.75" x14ac:dyDescent="0.2">
      <c r="A34" s="44" t="s">
        <v>63</v>
      </c>
      <c r="B34" s="45">
        <v>138</v>
      </c>
      <c r="C34" s="46">
        <v>2</v>
      </c>
      <c r="D34" s="44" t="s">
        <v>64</v>
      </c>
      <c r="E34" s="44" t="s">
        <v>185</v>
      </c>
      <c r="F34" s="44"/>
      <c r="G34" s="44" t="s">
        <v>138</v>
      </c>
      <c r="H34" s="47">
        <v>1787</v>
      </c>
      <c r="I34" s="47">
        <v>16872</v>
      </c>
      <c r="J34" s="48">
        <v>0.29439307728781411</v>
      </c>
      <c r="K34" s="49">
        <v>84593349</v>
      </c>
      <c r="L34" s="50">
        <f>VLOOKUP($D34,[4]COMBO!$B$3:$BZ$65,67,FALSE)</f>
        <v>0.23599999999999999</v>
      </c>
      <c r="M34" s="51">
        <f>VLOOKUP($D34,[4]COMBO!$B$3:$BZ$65,77,FALSE)</f>
        <v>2336283.1053333939</v>
      </c>
      <c r="N34" s="51">
        <f t="shared" si="5"/>
        <v>19964030.364</v>
      </c>
      <c r="O34" s="52">
        <f t="shared" si="6"/>
        <v>3.9094486702609177E-2</v>
      </c>
      <c r="P34" s="53">
        <f t="shared" si="7"/>
        <v>352825</v>
      </c>
      <c r="Q34" s="46">
        <f t="shared" si="8"/>
        <v>0</v>
      </c>
    </row>
    <row r="35" spans="1:17" s="26" customFormat="1" ht="12.75" x14ac:dyDescent="0.2">
      <c r="A35" s="44" t="s">
        <v>65</v>
      </c>
      <c r="B35" s="45">
        <v>148</v>
      </c>
      <c r="C35" s="46">
        <v>2</v>
      </c>
      <c r="D35" s="44" t="s">
        <v>66</v>
      </c>
      <c r="E35" s="44"/>
      <c r="F35" s="44"/>
      <c r="G35" s="44" t="s">
        <v>186</v>
      </c>
      <c r="H35" s="47">
        <v>5042</v>
      </c>
      <c r="I35" s="47">
        <v>21244</v>
      </c>
      <c r="J35" s="48">
        <v>0.45627000564865372</v>
      </c>
      <c r="K35" s="49">
        <v>361822615</v>
      </c>
      <c r="L35" s="50">
        <f>VLOOKUP($D35,[4]COMBO!$B$3:$BZ$65,67,FALSE)</f>
        <v>9.1200000000000003E-2</v>
      </c>
      <c r="M35" s="51">
        <f>VLOOKUP($D35,[4]COMBO!$B$3:$BZ$65,77,FALSE)</f>
        <v>5302632.3090254618</v>
      </c>
      <c r="N35" s="51">
        <f t="shared" si="5"/>
        <v>32998222.488000002</v>
      </c>
      <c r="O35" s="52">
        <f t="shared" si="6"/>
        <v>6.4618643968460718E-2</v>
      </c>
      <c r="P35" s="53">
        <f t="shared" si="7"/>
        <v>583180</v>
      </c>
      <c r="Q35" s="46">
        <f t="shared" si="8"/>
        <v>0</v>
      </c>
    </row>
    <row r="36" spans="1:17" s="26" customFormat="1" ht="12.75" x14ac:dyDescent="0.2">
      <c r="A36" s="44" t="s">
        <v>67</v>
      </c>
      <c r="B36" s="45">
        <v>117</v>
      </c>
      <c r="C36" s="46">
        <v>2</v>
      </c>
      <c r="D36" s="44" t="s">
        <v>68</v>
      </c>
      <c r="E36" s="44"/>
      <c r="F36" s="44"/>
      <c r="G36" s="44" t="s">
        <v>187</v>
      </c>
      <c r="H36" s="47">
        <v>1929</v>
      </c>
      <c r="I36" s="47">
        <v>9938</v>
      </c>
      <c r="J36" s="48">
        <v>0.45320990138860939</v>
      </c>
      <c r="K36" s="49">
        <v>55127798</v>
      </c>
      <c r="L36" s="50">
        <f>VLOOKUP($D36,[4]COMBO!$B$3:$BZ$65,67,FALSE)</f>
        <v>0.30859999999999999</v>
      </c>
      <c r="M36" s="51">
        <f>VLOOKUP($D36,[4]COMBO!$B$3:$BZ$65,77,FALSE)</f>
        <v>4271411.9136123257</v>
      </c>
      <c r="N36" s="51">
        <f t="shared" si="5"/>
        <v>17012438.4628</v>
      </c>
      <c r="O36" s="52">
        <f t="shared" si="6"/>
        <v>3.3314543062517833E-2</v>
      </c>
      <c r="P36" s="53">
        <f t="shared" si="7"/>
        <v>300662</v>
      </c>
      <c r="Q36" s="46">
        <f t="shared" si="8"/>
        <v>0</v>
      </c>
    </row>
    <row r="37" spans="1:17" s="26" customFormat="1" ht="12.75" x14ac:dyDescent="0.2">
      <c r="A37" s="44" t="s">
        <v>69</v>
      </c>
      <c r="B37" s="45">
        <v>140</v>
      </c>
      <c r="C37" s="46">
        <v>2</v>
      </c>
      <c r="D37" s="64" t="s">
        <v>70</v>
      </c>
      <c r="E37" s="44" t="s">
        <v>188</v>
      </c>
      <c r="F37" s="44" t="s">
        <v>189</v>
      </c>
      <c r="G37" s="44" t="s">
        <v>190</v>
      </c>
      <c r="H37" s="47">
        <v>2072</v>
      </c>
      <c r="I37" s="47">
        <v>19076</v>
      </c>
      <c r="J37" s="48">
        <v>0.20858670580834557</v>
      </c>
      <c r="K37" s="49">
        <v>81570476</v>
      </c>
      <c r="L37" s="50">
        <f>VLOOKUP($D37,[4]COMBO!$B$3:$BZ$65,67,FALSE)</f>
        <v>0.29670000000000002</v>
      </c>
      <c r="M37" s="51">
        <f>VLOOKUP($D37,[4]COMBO!$B$3:$BZ$65,77,FALSE)</f>
        <v>2026853.5778522771</v>
      </c>
      <c r="N37" s="51">
        <f t="shared" si="5"/>
        <v>24201960.229200002</v>
      </c>
      <c r="O37" s="52">
        <f t="shared" si="6"/>
        <v>4.7393396779424758E-2</v>
      </c>
      <c r="P37" s="53">
        <f t="shared" si="7"/>
        <v>427723</v>
      </c>
      <c r="Q37" s="46">
        <f t="shared" si="8"/>
        <v>0</v>
      </c>
    </row>
    <row r="38" spans="1:17" s="26" customFormat="1" ht="12.75" x14ac:dyDescent="0.2">
      <c r="A38" s="44" t="s">
        <v>71</v>
      </c>
      <c r="B38" s="45">
        <v>170</v>
      </c>
      <c r="C38" s="46">
        <v>2</v>
      </c>
      <c r="D38" s="44" t="s">
        <v>72</v>
      </c>
      <c r="E38" s="44"/>
      <c r="F38" s="44"/>
      <c r="G38" s="44" t="s">
        <v>191</v>
      </c>
      <c r="H38" s="47">
        <v>2875</v>
      </c>
      <c r="I38" s="47">
        <v>16563</v>
      </c>
      <c r="J38" s="48">
        <v>0.28448952484453299</v>
      </c>
      <c r="K38" s="49">
        <v>80835417</v>
      </c>
      <c r="L38" s="50">
        <f>VLOOKUP($D38,[4]COMBO!$B$3:$BZ$65,67,FALSE)</f>
        <v>0.2676</v>
      </c>
      <c r="M38" s="51">
        <f>VLOOKUP($D38,[4]COMBO!$B$3:$BZ$65,77,FALSE)</f>
        <v>2296074.2213006765</v>
      </c>
      <c r="N38" s="51">
        <f t="shared" si="5"/>
        <v>21631557.589200001</v>
      </c>
      <c r="O38" s="52">
        <f t="shared" si="6"/>
        <v>4.2359915563575837E-2</v>
      </c>
      <c r="P38" s="53">
        <f t="shared" si="7"/>
        <v>382296</v>
      </c>
      <c r="Q38" s="46">
        <f t="shared" si="8"/>
        <v>0</v>
      </c>
    </row>
    <row r="39" spans="1:17" s="26" customFormat="1" ht="12.75" x14ac:dyDescent="0.2">
      <c r="A39" s="44" t="s">
        <v>73</v>
      </c>
      <c r="B39" s="45">
        <v>156</v>
      </c>
      <c r="C39" s="46">
        <v>2</v>
      </c>
      <c r="D39" s="44" t="s">
        <v>74</v>
      </c>
      <c r="E39" s="44"/>
      <c r="F39" s="44"/>
      <c r="G39" s="44" t="s">
        <v>192</v>
      </c>
      <c r="H39" s="47">
        <v>5291</v>
      </c>
      <c r="I39" s="47">
        <v>19904</v>
      </c>
      <c r="J39" s="48">
        <v>0.51602692926045013</v>
      </c>
      <c r="K39" s="49">
        <v>94643136</v>
      </c>
      <c r="L39" s="50">
        <f>VLOOKUP($D39,[4]COMBO!$B$3:$BZ$65,67,FALSE)</f>
        <v>0.34920000000000001</v>
      </c>
      <c r="M39" s="51">
        <f>VLOOKUP($D39,[4]COMBO!$B$3:$BZ$65,77,FALSE)</f>
        <v>7803282.1802140344</v>
      </c>
      <c r="N39" s="51">
        <f t="shared" si="5"/>
        <v>33049383.091200002</v>
      </c>
      <c r="O39" s="52">
        <f t="shared" si="6"/>
        <v>6.4718829025537494E-2</v>
      </c>
      <c r="P39" s="53">
        <f t="shared" si="7"/>
        <v>584084</v>
      </c>
      <c r="Q39" s="46">
        <f t="shared" si="8"/>
        <v>0</v>
      </c>
    </row>
    <row r="40" spans="1:17" s="26" customFormat="1" ht="12.75" x14ac:dyDescent="0.2">
      <c r="A40" s="44" t="s">
        <v>75</v>
      </c>
      <c r="B40" s="45">
        <v>190</v>
      </c>
      <c r="C40" s="46">
        <v>2</v>
      </c>
      <c r="D40" s="44" t="s">
        <v>76</v>
      </c>
      <c r="E40" s="44"/>
      <c r="F40" s="44"/>
      <c r="G40" s="44" t="s">
        <v>193</v>
      </c>
      <c r="H40" s="47">
        <v>5436</v>
      </c>
      <c r="I40" s="47">
        <v>31640</v>
      </c>
      <c r="J40" s="48">
        <v>0.33625158027812896</v>
      </c>
      <c r="K40" s="49">
        <v>172003605</v>
      </c>
      <c r="L40" s="50">
        <f>VLOOKUP($D40,[4]COMBO!$B$3:$BZ$65,67,FALSE)</f>
        <v>0.28970000000000001</v>
      </c>
      <c r="M40" s="51">
        <f>VLOOKUP($D40,[4]COMBO!$B$3:$BZ$65,77,FALSE)</f>
        <v>9197094.8809651639</v>
      </c>
      <c r="N40" s="51">
        <f t="shared" si="5"/>
        <v>49829444.368500002</v>
      </c>
      <c r="O40" s="52">
        <f t="shared" si="6"/>
        <v>9.7578320346353845E-2</v>
      </c>
      <c r="P40" s="53">
        <f t="shared" si="7"/>
        <v>880639</v>
      </c>
      <c r="Q40" s="46">
        <f t="shared" si="8"/>
        <v>0</v>
      </c>
    </row>
    <row r="41" spans="1:17" s="26" customFormat="1" ht="12.75" x14ac:dyDescent="0.2">
      <c r="A41" s="44" t="s">
        <v>77</v>
      </c>
      <c r="B41" s="45">
        <v>249</v>
      </c>
      <c r="C41" s="46">
        <v>2</v>
      </c>
      <c r="D41" s="44" t="s">
        <v>78</v>
      </c>
      <c r="E41" s="44"/>
      <c r="F41" s="44"/>
      <c r="G41" s="44" t="s">
        <v>194</v>
      </c>
      <c r="H41" s="47">
        <v>9984</v>
      </c>
      <c r="I41" s="47">
        <v>31388</v>
      </c>
      <c r="J41" s="48">
        <v>0.47623295526952975</v>
      </c>
      <c r="K41" s="49">
        <v>304924529</v>
      </c>
      <c r="L41" s="50">
        <f>VLOOKUP($D41,[4]COMBO!$B$3:$BZ$65,67,FALSE)</f>
        <v>0.27450000000000002</v>
      </c>
      <c r="M41" s="51">
        <f>VLOOKUP($D41,[4]COMBO!$B$3:$BZ$65,77,FALSE)</f>
        <v>8008792.1688481383</v>
      </c>
      <c r="N41" s="51">
        <f t="shared" si="5"/>
        <v>83701783.210500002</v>
      </c>
      <c r="O41" s="52">
        <f t="shared" si="6"/>
        <v>0.16390869934801752</v>
      </c>
      <c r="P41" s="53">
        <f t="shared" si="7"/>
        <v>1479267</v>
      </c>
      <c r="Q41" s="46">
        <f t="shared" si="8"/>
        <v>0</v>
      </c>
    </row>
    <row r="42" spans="1:17" s="26" customFormat="1" ht="12.75" x14ac:dyDescent="0.2">
      <c r="A42" s="44" t="s">
        <v>79</v>
      </c>
      <c r="B42" s="45">
        <v>229</v>
      </c>
      <c r="C42" s="46">
        <v>2</v>
      </c>
      <c r="D42" s="44" t="s">
        <v>80</v>
      </c>
      <c r="E42" s="44" t="s">
        <v>195</v>
      </c>
      <c r="F42" s="44"/>
      <c r="G42" s="44" t="s">
        <v>196</v>
      </c>
      <c r="H42" s="47">
        <v>1937</v>
      </c>
      <c r="I42" s="47">
        <v>21091</v>
      </c>
      <c r="J42" s="48">
        <v>0.20748186430230905</v>
      </c>
      <c r="K42" s="49">
        <v>93031266</v>
      </c>
      <c r="L42" s="50">
        <f>VLOOKUP($D42,[4]COMBO!$B$3:$BZ$65,67,FALSE)</f>
        <v>0.1898</v>
      </c>
      <c r="M42" s="51">
        <f>VLOOKUP($D42,[4]COMBO!$B$3:$BZ$65,77,FALSE)</f>
        <v>5787806.2714378219</v>
      </c>
      <c r="N42" s="51">
        <f t="shared" si="5"/>
        <v>17657334.286800001</v>
      </c>
      <c r="O42" s="52">
        <f t="shared" si="6"/>
        <v>3.4577407862673583E-2</v>
      </c>
      <c r="P42" s="53">
        <f t="shared" si="7"/>
        <v>312059</v>
      </c>
      <c r="Q42" s="46">
        <f t="shared" si="8"/>
        <v>0</v>
      </c>
    </row>
    <row r="43" spans="1:17" s="26" customFormat="1" ht="12.75" x14ac:dyDescent="0.2">
      <c r="A43" s="44" t="s">
        <v>81</v>
      </c>
      <c r="B43" s="45">
        <v>117</v>
      </c>
      <c r="C43" s="46">
        <v>2</v>
      </c>
      <c r="D43" s="44" t="s">
        <v>82</v>
      </c>
      <c r="E43" s="44"/>
      <c r="F43" s="44"/>
      <c r="G43" s="44" t="s">
        <v>197</v>
      </c>
      <c r="H43" s="47">
        <v>2592</v>
      </c>
      <c r="I43" s="47">
        <v>16995</v>
      </c>
      <c r="J43" s="48">
        <v>0.23453957046190055</v>
      </c>
      <c r="K43" s="49">
        <v>111468198</v>
      </c>
      <c r="L43" s="50">
        <f>VLOOKUP($D43,[4]COMBO!$B$3:$BZ$65,67,FALSE)</f>
        <v>0.2999</v>
      </c>
      <c r="M43" s="51">
        <f>VLOOKUP($D43,[4]COMBO!$B$3:$BZ$65,77,FALSE)</f>
        <v>2159924.0011544945</v>
      </c>
      <c r="N43" s="51">
        <f t="shared" si="5"/>
        <v>33429312.580200002</v>
      </c>
      <c r="O43" s="52">
        <f t="shared" si="6"/>
        <v>6.5462824505649747E-2</v>
      </c>
      <c r="P43" s="53">
        <f t="shared" si="7"/>
        <v>590798</v>
      </c>
      <c r="Q43" s="46">
        <f t="shared" si="8"/>
        <v>0</v>
      </c>
    </row>
    <row r="44" spans="1:17" s="59" customFormat="1" ht="12.75" x14ac:dyDescent="0.2">
      <c r="A44" s="22" t="s">
        <v>83</v>
      </c>
      <c r="B44" s="23">
        <f>SUM(B29:B43)</f>
        <v>2750</v>
      </c>
      <c r="C44" s="54"/>
      <c r="D44" s="54"/>
      <c r="E44" s="54"/>
      <c r="F44" s="54"/>
      <c r="G44" s="54"/>
      <c r="H44" s="23">
        <f>SUM(H29:H43)</f>
        <v>70124</v>
      </c>
      <c r="I44" s="23"/>
      <c r="J44" s="23"/>
      <c r="K44" s="23"/>
      <c r="L44" s="55"/>
      <c r="M44" s="54"/>
      <c r="N44" s="56">
        <f>SUM(N29:N43)</f>
        <v>510661017.64849603</v>
      </c>
      <c r="O44" s="57">
        <f>SUM(O29:O43)</f>
        <v>1</v>
      </c>
      <c r="P44" s="65">
        <f>SUM(P29:P43)</f>
        <v>9024945</v>
      </c>
      <c r="Q44" s="54"/>
    </row>
    <row r="45" spans="1:17" s="26" customFormat="1" ht="12.75" x14ac:dyDescent="0.2">
      <c r="A45" s="22" t="s">
        <v>84</v>
      </c>
      <c r="B45" s="57">
        <f>H44/B9</f>
        <v>0.63352275293841298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60"/>
      <c r="Q45" s="24"/>
    </row>
    <row r="46" spans="1:17" s="26" customFormat="1" ht="12.75" x14ac:dyDescent="0.2">
      <c r="A46" s="22" t="s">
        <v>48</v>
      </c>
      <c r="B46" s="23">
        <f>COUNT(B29:B43)</f>
        <v>15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4"/>
      <c r="N46" s="24"/>
      <c r="O46" s="24"/>
      <c r="P46" s="60"/>
      <c r="Q46" s="24"/>
    </row>
    <row r="47" spans="1:17" s="26" customFormat="1" ht="12.75" x14ac:dyDescent="0.2">
      <c r="A47" s="22" t="s">
        <v>50</v>
      </c>
      <c r="B47" s="23">
        <f>ROUND((B2-B25)*B45,0)</f>
        <v>9024945</v>
      </c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4"/>
      <c r="N47" s="24"/>
      <c r="O47" s="24"/>
      <c r="P47" s="24"/>
      <c r="Q47" s="24"/>
    </row>
    <row r="48" spans="1:17" s="26" customFormat="1" ht="12.75" x14ac:dyDescent="0.2">
      <c r="A48" s="22" t="s">
        <v>51</v>
      </c>
      <c r="B48" s="66">
        <v>-2.5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24"/>
      <c r="N48" s="24"/>
      <c r="O48" s="24"/>
      <c r="P48" s="24"/>
      <c r="Q48" s="24"/>
    </row>
    <row r="49" spans="1:17" s="26" customFormat="1" ht="12.75" x14ac:dyDescent="0.2">
      <c r="A49" s="24"/>
      <c r="B49" s="27"/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4"/>
      <c r="N49" s="24"/>
      <c r="O49" s="24"/>
      <c r="P49" s="24"/>
      <c r="Q49" s="24"/>
    </row>
    <row r="50" spans="1:17" s="43" customFormat="1" ht="12.75" x14ac:dyDescent="0.2">
      <c r="A50" s="36" t="s">
        <v>85</v>
      </c>
      <c r="B50" s="62"/>
      <c r="C50" s="41"/>
      <c r="D50" s="41"/>
      <c r="E50" s="41"/>
      <c r="F50" s="41"/>
      <c r="G50" s="41"/>
      <c r="H50" s="41"/>
      <c r="I50" s="41"/>
      <c r="J50" s="41"/>
      <c r="K50" s="41"/>
      <c r="L50" s="63"/>
      <c r="M50" s="41"/>
      <c r="N50" s="41"/>
      <c r="O50" s="41"/>
      <c r="P50" s="41"/>
      <c r="Q50" s="41"/>
    </row>
    <row r="51" spans="1:17" s="26" customFormat="1" ht="12.75" x14ac:dyDescent="0.2">
      <c r="A51" s="44" t="s">
        <v>86</v>
      </c>
      <c r="B51" s="45">
        <v>67</v>
      </c>
      <c r="C51" s="46">
        <v>2</v>
      </c>
      <c r="D51" s="44" t="s">
        <v>87</v>
      </c>
      <c r="E51" s="44">
        <v>1007000308</v>
      </c>
      <c r="F51" s="44"/>
      <c r="G51" s="44" t="s">
        <v>198</v>
      </c>
      <c r="H51" s="47">
        <v>1622</v>
      </c>
      <c r="I51" s="47">
        <v>7080</v>
      </c>
      <c r="J51" s="48">
        <v>0.61341807909604518</v>
      </c>
      <c r="K51" s="49">
        <v>15013832</v>
      </c>
      <c r="L51" s="50">
        <f>VLOOKUP($D51,[4]COMBO!$B$3:$BZ$65,67,FALSE)</f>
        <v>0.4622</v>
      </c>
      <c r="M51" s="51">
        <f>VLOOKUP($D51,[4]COMBO!$B$3:$BZ$65,77,FALSE)</f>
        <v>2116112.9426139779</v>
      </c>
      <c r="N51" s="51">
        <f t="shared" ref="N51:N82" si="9">L51*K51</f>
        <v>6939393.1503999997</v>
      </c>
      <c r="O51" s="52">
        <f>N51/$N$83</f>
        <v>2.6327594437888065E-2</v>
      </c>
      <c r="P51" s="53">
        <f>ROUND(O51*($B$86+$B$87),0)</f>
        <v>137449</v>
      </c>
      <c r="Q51" s="46">
        <f>+IF(P51&gt;M51,1,0)</f>
        <v>0</v>
      </c>
    </row>
    <row r="52" spans="1:17" s="26" customFormat="1" ht="12.75" x14ac:dyDescent="0.2">
      <c r="A52" s="44" t="s">
        <v>88</v>
      </c>
      <c r="B52" s="45">
        <v>81</v>
      </c>
      <c r="C52" s="46">
        <v>2</v>
      </c>
      <c r="D52" s="44" t="s">
        <v>89</v>
      </c>
      <c r="E52" s="44"/>
      <c r="F52" s="44"/>
      <c r="G52" s="44" t="s">
        <v>199</v>
      </c>
      <c r="H52" s="47">
        <v>2658</v>
      </c>
      <c r="I52" s="47">
        <v>12670</v>
      </c>
      <c r="J52" s="48">
        <v>0.36456195737963693</v>
      </c>
      <c r="K52" s="49">
        <v>75687449.049999908</v>
      </c>
      <c r="L52" s="50">
        <f>VLOOKUP($D52,[4]COMBO!$B$3:$BZ$65,67,FALSE)</f>
        <v>0.2064</v>
      </c>
      <c r="M52" s="51">
        <f>VLOOKUP($D52,[4]COMBO!$B$3:$BZ$65,77,FALSE)</f>
        <v>3854871.4811912454</v>
      </c>
      <c r="N52" s="51">
        <f t="shared" si="9"/>
        <v>15621889.483919982</v>
      </c>
      <c r="O52" s="52">
        <f>N52/$N$83</f>
        <v>5.9268406007872088E-2</v>
      </c>
      <c r="P52" s="53">
        <f>ROUND(O52*($B$86+$B$87),0)</f>
        <v>309423</v>
      </c>
      <c r="Q52" s="46">
        <f>+IF(P52&gt;M52,1,0)</f>
        <v>0</v>
      </c>
    </row>
    <row r="53" spans="1:17" s="26" customFormat="1" ht="12.75" x14ac:dyDescent="0.2">
      <c r="A53" s="44" t="s">
        <v>90</v>
      </c>
      <c r="B53" s="45">
        <v>73</v>
      </c>
      <c r="C53" s="46">
        <v>2</v>
      </c>
      <c r="D53" s="44" t="s">
        <v>91</v>
      </c>
      <c r="E53" s="44"/>
      <c r="F53" s="44"/>
      <c r="G53" s="44" t="s">
        <v>200</v>
      </c>
      <c r="H53" s="47">
        <v>758</v>
      </c>
      <c r="I53" s="47">
        <v>4025</v>
      </c>
      <c r="J53" s="48">
        <v>0.24521739130434783</v>
      </c>
      <c r="K53" s="49">
        <v>36001790.379999995</v>
      </c>
      <c r="L53" s="50">
        <f>VLOOKUP($D53,[4]COMBO!$B$3:$BZ$65,67,FALSE)</f>
        <v>0.22209999999999999</v>
      </c>
      <c r="M53" s="51">
        <f>VLOOKUP($D53,[4]COMBO!$B$3:$BZ$65,77,FALSE)</f>
        <v>2169024.8345411858</v>
      </c>
      <c r="N53" s="51">
        <f t="shared" si="9"/>
        <v>7995997.643397999</v>
      </c>
      <c r="O53" s="52">
        <f>N53/$N$83</f>
        <v>3.0336281360504373E-2</v>
      </c>
      <c r="P53" s="53">
        <f>ROUND(O53*($B$86+$B$87),0)</f>
        <v>158377</v>
      </c>
      <c r="Q53" s="46">
        <f t="shared" ref="Q53:Q82" si="10">+IF(P53&gt;M53,1,0)</f>
        <v>0</v>
      </c>
    </row>
    <row r="54" spans="1:17" s="26" customFormat="1" ht="12.75" x14ac:dyDescent="0.2">
      <c r="A54" s="44" t="s">
        <v>92</v>
      </c>
      <c r="B54" s="45">
        <v>15</v>
      </c>
      <c r="C54" s="46">
        <v>0</v>
      </c>
      <c r="D54" s="44" t="s">
        <v>93</v>
      </c>
      <c r="E54" s="44"/>
      <c r="F54" s="44"/>
      <c r="G54" s="44" t="s">
        <v>201</v>
      </c>
      <c r="H54" s="47">
        <v>34</v>
      </c>
      <c r="I54" s="47">
        <v>430</v>
      </c>
      <c r="J54" s="48">
        <v>0.32558139534883723</v>
      </c>
      <c r="K54" s="49">
        <v>4465828</v>
      </c>
      <c r="L54" s="50">
        <f>VLOOKUP($D54,[4]COMBO!$B$3:$BZ$65,67,FALSE)</f>
        <v>0.5756</v>
      </c>
      <c r="M54" s="51">
        <f>VLOOKUP($D54,[4]COMBO!$B$3:$BZ$65,77,FALSE)</f>
        <v>516529.25991343148</v>
      </c>
      <c r="N54" s="51">
        <f t="shared" si="9"/>
        <v>2570530.5967999999</v>
      </c>
      <c r="O54" s="52">
        <f t="shared" ref="O54:O82" si="11">N54/$N$83</f>
        <v>9.752421512366943E-3</v>
      </c>
      <c r="P54" s="53">
        <f t="shared" ref="P54:P82" si="12">ROUND(O54*($B$86+$B$87),0)</f>
        <v>50915</v>
      </c>
      <c r="Q54" s="46">
        <f t="shared" si="10"/>
        <v>0</v>
      </c>
    </row>
    <row r="55" spans="1:17" s="26" customFormat="1" ht="12.75" x14ac:dyDescent="0.2">
      <c r="A55" s="44" t="s">
        <v>94</v>
      </c>
      <c r="B55" s="45">
        <v>25</v>
      </c>
      <c r="C55" s="46">
        <v>0</v>
      </c>
      <c r="D55" s="44" t="s">
        <v>95</v>
      </c>
      <c r="E55" s="44"/>
      <c r="F55" s="44"/>
      <c r="G55" s="44" t="s">
        <v>202</v>
      </c>
      <c r="H55" s="47">
        <v>50</v>
      </c>
      <c r="I55" s="47">
        <v>700</v>
      </c>
      <c r="J55" s="48">
        <v>0.3914285714285714</v>
      </c>
      <c r="K55" s="49">
        <v>9154514</v>
      </c>
      <c r="L55" s="50">
        <f>VLOOKUP($D55,[4]COMBO!$B$3:$BZ$65,67,FALSE)</f>
        <v>0.43219999999999997</v>
      </c>
      <c r="M55" s="51">
        <f>VLOOKUP($D55,[4]COMBO!$B$3:$BZ$65,77,FALSE)</f>
        <v>1244258.1184329991</v>
      </c>
      <c r="N55" s="51">
        <f t="shared" si="9"/>
        <v>3956580.9507999998</v>
      </c>
      <c r="O55" s="52">
        <f t="shared" si="11"/>
        <v>1.5011004042526623E-2</v>
      </c>
      <c r="P55" s="53">
        <f t="shared" si="12"/>
        <v>78368</v>
      </c>
      <c r="Q55" s="46">
        <f t="shared" si="10"/>
        <v>0</v>
      </c>
    </row>
    <row r="56" spans="1:17" s="26" customFormat="1" ht="12.75" x14ac:dyDescent="0.2">
      <c r="A56" s="44" t="s">
        <v>96</v>
      </c>
      <c r="B56" s="45">
        <v>56</v>
      </c>
      <c r="C56" s="46">
        <v>2</v>
      </c>
      <c r="D56" s="44" t="s">
        <v>97</v>
      </c>
      <c r="E56" s="44"/>
      <c r="F56" s="44"/>
      <c r="G56" s="44" t="s">
        <v>203</v>
      </c>
      <c r="H56" s="47">
        <v>1325</v>
      </c>
      <c r="I56" s="47">
        <v>4867</v>
      </c>
      <c r="J56" s="48">
        <v>0.37867269365111977</v>
      </c>
      <c r="K56" s="49">
        <v>24119953</v>
      </c>
      <c r="L56" s="50">
        <f>VLOOKUP($D56,[4]COMBO!$B$3:$BZ$65,67,FALSE)</f>
        <v>0.37440000000000001</v>
      </c>
      <c r="M56" s="51">
        <f>VLOOKUP($D56,[4]COMBO!$B$3:$BZ$65,77,FALSE)</f>
        <v>3567178.3884034501</v>
      </c>
      <c r="N56" s="51">
        <f t="shared" si="9"/>
        <v>9030510.4032000005</v>
      </c>
      <c r="O56" s="52">
        <f t="shared" si="11"/>
        <v>3.4261153721903505E-2</v>
      </c>
      <c r="P56" s="53">
        <f t="shared" si="12"/>
        <v>178867</v>
      </c>
      <c r="Q56" s="46">
        <f t="shared" si="10"/>
        <v>0</v>
      </c>
    </row>
    <row r="57" spans="1:17" s="26" customFormat="1" ht="12.75" x14ac:dyDescent="0.2">
      <c r="A57" s="44" t="s">
        <v>98</v>
      </c>
      <c r="B57" s="45">
        <v>20</v>
      </c>
      <c r="C57" s="46">
        <v>1</v>
      </c>
      <c r="D57" s="44" t="s">
        <v>99</v>
      </c>
      <c r="E57" s="44"/>
      <c r="F57" s="44"/>
      <c r="G57" s="44" t="s">
        <v>204</v>
      </c>
      <c r="H57" s="47">
        <v>162</v>
      </c>
      <c r="I57" s="47">
        <v>2061</v>
      </c>
      <c r="J57" s="48">
        <v>7.8602620087336247E-2</v>
      </c>
      <c r="K57" s="49">
        <v>2296547</v>
      </c>
      <c r="L57" s="50">
        <f>VLOOKUP($D57,[4]COMBO!$B$3:$BZ$65,67,FALSE)</f>
        <v>0.4869</v>
      </c>
      <c r="M57" s="51">
        <f>VLOOKUP($D57,[4]COMBO!$B$3:$BZ$65,77,FALSE)</f>
        <v>82734.330471520036</v>
      </c>
      <c r="N57" s="51">
        <f t="shared" si="9"/>
        <v>1118188.7342999999</v>
      </c>
      <c r="O57" s="52">
        <f t="shared" si="11"/>
        <v>4.2423334236321286E-3</v>
      </c>
      <c r="P57" s="53">
        <f t="shared" si="12"/>
        <v>22148</v>
      </c>
      <c r="Q57" s="46">
        <f t="shared" si="10"/>
        <v>0</v>
      </c>
    </row>
    <row r="58" spans="1:17" s="26" customFormat="1" ht="12.75" x14ac:dyDescent="0.2">
      <c r="A58" s="44" t="s">
        <v>100</v>
      </c>
      <c r="B58" s="45">
        <v>55</v>
      </c>
      <c r="C58" s="46">
        <v>2</v>
      </c>
      <c r="D58" s="44" t="s">
        <v>101</v>
      </c>
      <c r="E58" s="44" t="s">
        <v>205</v>
      </c>
      <c r="F58" s="44"/>
      <c r="G58" s="44" t="s">
        <v>206</v>
      </c>
      <c r="H58" s="47">
        <v>803</v>
      </c>
      <c r="I58" s="47">
        <v>7576</v>
      </c>
      <c r="J58" s="48">
        <v>0.46106124604012672</v>
      </c>
      <c r="K58" s="49">
        <v>20234001</v>
      </c>
      <c r="L58" s="50">
        <f>VLOOKUP($D58,[4]COMBO!$B$3:$BZ$65,67,FALSE)</f>
        <v>0.3957</v>
      </c>
      <c r="M58" s="51">
        <f>VLOOKUP($D58,[4]COMBO!$B$3:$BZ$65,77,FALSE)</f>
        <v>506435.31072483328</v>
      </c>
      <c r="N58" s="51">
        <f t="shared" si="9"/>
        <v>8006594.1957</v>
      </c>
      <c r="O58" s="52">
        <f t="shared" si="11"/>
        <v>3.0376483972663747E-2</v>
      </c>
      <c r="P58" s="53">
        <f t="shared" si="12"/>
        <v>158587</v>
      </c>
      <c r="Q58" s="46">
        <f t="shared" si="10"/>
        <v>0</v>
      </c>
    </row>
    <row r="59" spans="1:17" s="26" customFormat="1" ht="12.75" x14ac:dyDescent="0.2">
      <c r="A59" s="44" t="s">
        <v>102</v>
      </c>
      <c r="B59" s="45">
        <v>99</v>
      </c>
      <c r="C59" s="46">
        <v>2</v>
      </c>
      <c r="D59" s="44" t="s">
        <v>103</v>
      </c>
      <c r="E59" s="44"/>
      <c r="F59" s="44"/>
      <c r="G59" s="44" t="s">
        <v>207</v>
      </c>
      <c r="H59" s="47">
        <v>1298</v>
      </c>
      <c r="I59" s="47">
        <v>8497</v>
      </c>
      <c r="J59" s="48">
        <v>0.38472402024243851</v>
      </c>
      <c r="K59" s="49">
        <v>35360800.049999997</v>
      </c>
      <c r="L59" s="50">
        <f>VLOOKUP($D59,[4]COMBO!$B$3:$BZ$65,67,FALSE)</f>
        <v>0.26650000000000001</v>
      </c>
      <c r="M59" s="51">
        <f>VLOOKUP($D59,[4]COMBO!$B$3:$BZ$65,77,FALSE)</f>
        <v>2711377.7997883204</v>
      </c>
      <c r="N59" s="51">
        <f t="shared" si="9"/>
        <v>9423653.2133249994</v>
      </c>
      <c r="O59" s="52">
        <f t="shared" si="11"/>
        <v>3.5752711302921375E-2</v>
      </c>
      <c r="P59" s="53">
        <f t="shared" si="12"/>
        <v>186654</v>
      </c>
      <c r="Q59" s="46">
        <f t="shared" si="10"/>
        <v>0</v>
      </c>
    </row>
    <row r="60" spans="1:17" s="26" customFormat="1" ht="12.75" x14ac:dyDescent="0.2">
      <c r="A60" s="44" t="s">
        <v>104</v>
      </c>
      <c r="B60" s="45">
        <v>15</v>
      </c>
      <c r="C60" s="46">
        <v>0</v>
      </c>
      <c r="D60" s="44" t="s">
        <v>105</v>
      </c>
      <c r="E60" s="44"/>
      <c r="F60" s="44"/>
      <c r="G60" s="44" t="s">
        <v>208</v>
      </c>
      <c r="H60" s="47">
        <v>263</v>
      </c>
      <c r="I60" s="47">
        <v>1695</v>
      </c>
      <c r="J60" s="48">
        <v>0.47728613569321532</v>
      </c>
      <c r="K60" s="49">
        <v>9264325.9399999995</v>
      </c>
      <c r="L60" s="50">
        <f>VLOOKUP($D60,[4]COMBO!$B$3:$BZ$65,67,FALSE)</f>
        <v>0.42930000000000001</v>
      </c>
      <c r="M60" s="51">
        <f>VLOOKUP($D60,[4]COMBO!$B$3:$BZ$65,77,FALSE)</f>
        <v>589731.45093786775</v>
      </c>
      <c r="N60" s="51">
        <f t="shared" si="9"/>
        <v>3977175.126042</v>
      </c>
      <c r="O60" s="52">
        <f t="shared" si="11"/>
        <v>1.5089136968821902E-2</v>
      </c>
      <c r="P60" s="53">
        <f t="shared" si="12"/>
        <v>78776</v>
      </c>
      <c r="Q60" s="46">
        <f t="shared" si="10"/>
        <v>0</v>
      </c>
    </row>
    <row r="61" spans="1:17" s="26" customFormat="1" ht="12.75" x14ac:dyDescent="0.2">
      <c r="A61" s="44" t="s">
        <v>106</v>
      </c>
      <c r="B61" s="45">
        <v>62</v>
      </c>
      <c r="C61" s="46">
        <v>2</v>
      </c>
      <c r="D61" s="44" t="s">
        <v>107</v>
      </c>
      <c r="E61" s="44"/>
      <c r="F61" s="44"/>
      <c r="G61" s="44" t="s">
        <v>209</v>
      </c>
      <c r="H61" s="47">
        <v>1130</v>
      </c>
      <c r="I61" s="47">
        <v>7681</v>
      </c>
      <c r="J61" s="48">
        <v>0.1471162609035282</v>
      </c>
      <c r="K61" s="49">
        <v>31253823</v>
      </c>
      <c r="L61" s="50">
        <f>VLOOKUP($D61,[4]COMBO!$B$3:$BZ$65,67,FALSE)</f>
        <v>0.31790000000000002</v>
      </c>
      <c r="M61" s="51">
        <f>VLOOKUP($D61,[4]COMBO!$B$3:$BZ$65,77,FALSE)</f>
        <v>2662602.2317492552</v>
      </c>
      <c r="N61" s="51">
        <f t="shared" si="9"/>
        <v>9935590.3317000009</v>
      </c>
      <c r="O61" s="52">
        <f t="shared" si="11"/>
        <v>3.7694966560429193E-2</v>
      </c>
      <c r="P61" s="53">
        <f t="shared" si="12"/>
        <v>196794</v>
      </c>
      <c r="Q61" s="46">
        <f t="shared" si="10"/>
        <v>0</v>
      </c>
    </row>
    <row r="62" spans="1:17" s="26" customFormat="1" ht="12.75" x14ac:dyDescent="0.2">
      <c r="A62" s="44" t="s">
        <v>108</v>
      </c>
      <c r="B62" s="45">
        <v>41</v>
      </c>
      <c r="C62" s="46">
        <v>0</v>
      </c>
      <c r="D62" s="44" t="s">
        <v>109</v>
      </c>
      <c r="E62" s="44"/>
      <c r="F62" s="44"/>
      <c r="G62" s="44" t="s">
        <v>210</v>
      </c>
      <c r="H62" s="47">
        <v>618</v>
      </c>
      <c r="I62" s="47">
        <v>6212</v>
      </c>
      <c r="J62" s="48">
        <v>0.39504185447520929</v>
      </c>
      <c r="K62" s="49">
        <v>22717284.77</v>
      </c>
      <c r="L62" s="50">
        <f>VLOOKUP($D62,[4]COMBO!$B$3:$BZ$65,67,FALSE)</f>
        <v>0.27339999999999998</v>
      </c>
      <c r="M62" s="51">
        <f>VLOOKUP($D62,[4]COMBO!$B$3:$BZ$65,77,FALSE)</f>
        <v>1586828.172598545</v>
      </c>
      <c r="N62" s="51">
        <f t="shared" si="9"/>
        <v>6210905.656117999</v>
      </c>
      <c r="O62" s="52">
        <f t="shared" si="11"/>
        <v>2.3563761507997893E-2</v>
      </c>
      <c r="P62" s="53">
        <f t="shared" si="12"/>
        <v>123019</v>
      </c>
      <c r="Q62" s="46">
        <f t="shared" si="10"/>
        <v>0</v>
      </c>
    </row>
    <row r="63" spans="1:17" s="26" customFormat="1" ht="12.75" x14ac:dyDescent="0.2">
      <c r="A63" s="44" t="s">
        <v>110</v>
      </c>
      <c r="B63" s="45">
        <v>75</v>
      </c>
      <c r="C63" s="46">
        <v>2</v>
      </c>
      <c r="D63" s="44" t="s">
        <v>111</v>
      </c>
      <c r="E63" s="44"/>
      <c r="F63" s="44"/>
      <c r="G63" s="44" t="s">
        <v>211</v>
      </c>
      <c r="H63" s="47">
        <v>2553</v>
      </c>
      <c r="I63" s="47">
        <v>8840</v>
      </c>
      <c r="J63" s="48">
        <v>0.33891402714932128</v>
      </c>
      <c r="K63" s="49">
        <v>58734266</v>
      </c>
      <c r="L63" s="50">
        <f>VLOOKUP($D63,[4]COMBO!$B$3:$BZ$65,67,FALSE)</f>
        <v>0.20300000000000001</v>
      </c>
      <c r="M63" s="51">
        <f>VLOOKUP($D63,[4]COMBO!$B$3:$BZ$65,77,FALSE)</f>
        <v>2065104.2654236378</v>
      </c>
      <c r="N63" s="51">
        <f t="shared" si="9"/>
        <v>11923055.998000002</v>
      </c>
      <c r="O63" s="52">
        <f t="shared" si="11"/>
        <v>4.5235278643562464E-2</v>
      </c>
      <c r="P63" s="53">
        <f t="shared" si="12"/>
        <v>236160</v>
      </c>
      <c r="Q63" s="46">
        <f t="shared" si="10"/>
        <v>0</v>
      </c>
    </row>
    <row r="64" spans="1:17" s="26" customFormat="1" ht="12.75" x14ac:dyDescent="0.2">
      <c r="A64" s="44" t="s">
        <v>112</v>
      </c>
      <c r="B64" s="45">
        <v>58</v>
      </c>
      <c r="C64" s="46">
        <v>2</v>
      </c>
      <c r="D64" s="44" t="s">
        <v>113</v>
      </c>
      <c r="E64" s="44"/>
      <c r="F64" s="44"/>
      <c r="G64" s="44" t="s">
        <v>212</v>
      </c>
      <c r="H64" s="47">
        <v>1526</v>
      </c>
      <c r="I64" s="47">
        <v>6969</v>
      </c>
      <c r="J64" s="48">
        <v>0.41713301764959104</v>
      </c>
      <c r="K64" s="49">
        <v>52595699</v>
      </c>
      <c r="L64" s="50">
        <f>VLOOKUP($D64,[4]COMBO!$B$3:$BZ$65,67,FALSE)</f>
        <v>0.28050000000000003</v>
      </c>
      <c r="M64" s="51">
        <f>VLOOKUP($D64,[4]COMBO!$B$3:$BZ$65,77,FALSE)</f>
        <v>3669480.7917682678</v>
      </c>
      <c r="N64" s="51">
        <f t="shared" si="9"/>
        <v>14753093.569500001</v>
      </c>
      <c r="O64" s="52">
        <f t="shared" si="11"/>
        <v>5.5972252296963683E-2</v>
      </c>
      <c r="P64" s="53">
        <f t="shared" si="12"/>
        <v>292215</v>
      </c>
      <c r="Q64" s="46">
        <f t="shared" si="10"/>
        <v>0</v>
      </c>
    </row>
    <row r="65" spans="1:17" s="26" customFormat="1" ht="12.75" x14ac:dyDescent="0.2">
      <c r="A65" s="44" t="s">
        <v>114</v>
      </c>
      <c r="B65" s="45">
        <v>40</v>
      </c>
      <c r="C65" s="46">
        <v>2</v>
      </c>
      <c r="D65" s="44" t="s">
        <v>115</v>
      </c>
      <c r="E65" s="44"/>
      <c r="F65" s="44"/>
      <c r="G65" s="44" t="s">
        <v>213</v>
      </c>
      <c r="H65" s="47">
        <v>1060</v>
      </c>
      <c r="I65" s="47">
        <v>8031</v>
      </c>
      <c r="J65" s="48">
        <v>0.18627817208317768</v>
      </c>
      <c r="K65" s="49">
        <v>34425341</v>
      </c>
      <c r="L65" s="50">
        <f>VLOOKUP($D65,[4]COMBO!$B$3:$BZ$65,67,FALSE)</f>
        <v>0.30709999999999998</v>
      </c>
      <c r="M65" s="51">
        <f>VLOOKUP($D65,[4]COMBO!$B$3:$BZ$65,77,FALSE)</f>
        <v>5821776.8013866674</v>
      </c>
      <c r="N65" s="51">
        <f t="shared" si="9"/>
        <v>10572022.221099999</v>
      </c>
      <c r="O65" s="52">
        <f t="shared" si="11"/>
        <v>4.0109546669713843E-2</v>
      </c>
      <c r="P65" s="53">
        <f t="shared" si="12"/>
        <v>209400</v>
      </c>
      <c r="Q65" s="46">
        <f t="shared" si="10"/>
        <v>0</v>
      </c>
    </row>
    <row r="66" spans="1:17" s="26" customFormat="1" ht="12.75" x14ac:dyDescent="0.2">
      <c r="A66" s="44" t="s">
        <v>116</v>
      </c>
      <c r="B66" s="45">
        <v>36</v>
      </c>
      <c r="C66" s="46">
        <v>0</v>
      </c>
      <c r="D66" s="44" t="s">
        <v>117</v>
      </c>
      <c r="E66" s="44"/>
      <c r="F66" s="44"/>
      <c r="G66" s="44" t="s">
        <v>214</v>
      </c>
      <c r="H66" s="47">
        <v>11408</v>
      </c>
      <c r="I66" s="47">
        <v>12178</v>
      </c>
      <c r="J66" s="48">
        <v>0.93677122680243063</v>
      </c>
      <c r="K66" s="49">
        <v>16074597</v>
      </c>
      <c r="L66" s="50">
        <f>VLOOKUP($D66,[4]COMBO!$B$3:$BZ$65,67,FALSE)</f>
        <v>1.7233372648012801</v>
      </c>
      <c r="M66" s="51">
        <f>VLOOKUP($D66,[4]COMBO!$B$3:$BZ$65,77,FALSE)</f>
        <v>5374297.1020857356</v>
      </c>
      <c r="N66" s="51">
        <f t="shared" si="9"/>
        <v>27701952.026762862</v>
      </c>
      <c r="O66" s="52">
        <f t="shared" si="11"/>
        <v>0.10509935700305498</v>
      </c>
      <c r="P66" s="53">
        <f t="shared" si="12"/>
        <v>548693</v>
      </c>
      <c r="Q66" s="46">
        <f t="shared" si="10"/>
        <v>0</v>
      </c>
    </row>
    <row r="67" spans="1:17" s="26" customFormat="1" ht="12.75" x14ac:dyDescent="0.2">
      <c r="A67" s="44" t="s">
        <v>118</v>
      </c>
      <c r="B67" s="45">
        <v>23</v>
      </c>
      <c r="C67" s="46">
        <v>2</v>
      </c>
      <c r="D67" s="44" t="s">
        <v>119</v>
      </c>
      <c r="E67" s="44"/>
      <c r="F67" s="44"/>
      <c r="G67" s="44" t="s">
        <v>215</v>
      </c>
      <c r="H67" s="47">
        <v>1233</v>
      </c>
      <c r="I67" s="47">
        <v>6639</v>
      </c>
      <c r="J67" s="48">
        <v>0.18572074107546319</v>
      </c>
      <c r="K67" s="49">
        <v>7495689</v>
      </c>
      <c r="L67" s="50">
        <f>VLOOKUP($D67,[4]COMBO!$B$3:$BZ$65,67,FALSE)</f>
        <v>0.28050000000000003</v>
      </c>
      <c r="M67" s="51">
        <f>VLOOKUP($D67,[4]COMBO!$B$3:$BZ$65,77,FALSE)</f>
        <v>723879.86511982628</v>
      </c>
      <c r="N67" s="51">
        <f t="shared" si="9"/>
        <v>2102540.7645</v>
      </c>
      <c r="O67" s="52">
        <f t="shared" si="11"/>
        <v>7.9768993249348264E-3</v>
      </c>
      <c r="P67" s="53">
        <f t="shared" si="12"/>
        <v>41645</v>
      </c>
      <c r="Q67" s="46">
        <f t="shared" si="10"/>
        <v>0</v>
      </c>
    </row>
    <row r="68" spans="1:17" s="26" customFormat="1" ht="12.75" x14ac:dyDescent="0.2">
      <c r="A68" s="64" t="s">
        <v>120</v>
      </c>
      <c r="B68" s="45">
        <v>47</v>
      </c>
      <c r="C68" s="46">
        <v>2</v>
      </c>
      <c r="D68" s="44" t="s">
        <v>121</v>
      </c>
      <c r="E68" s="44"/>
      <c r="F68" s="44"/>
      <c r="G68" s="44" t="s">
        <v>216</v>
      </c>
      <c r="H68" s="47">
        <v>754</v>
      </c>
      <c r="I68" s="47">
        <v>2275</v>
      </c>
      <c r="J68" s="48">
        <v>0.35120879120879123</v>
      </c>
      <c r="K68" s="49">
        <v>12630901</v>
      </c>
      <c r="L68" s="50">
        <f>VLOOKUP($D68,[4]COMBO!$B$3:$BZ$65,67,FALSE)</f>
        <v>0.35570000000000002</v>
      </c>
      <c r="M68" s="51">
        <f>VLOOKUP($D68,[4]COMBO!$B$3:$BZ$65,77,FALSE)</f>
        <v>1202251.62719803</v>
      </c>
      <c r="N68" s="51">
        <f t="shared" si="9"/>
        <v>4492811.4857000001</v>
      </c>
      <c r="O68" s="52">
        <f t="shared" si="11"/>
        <v>1.7045426900848926E-2</v>
      </c>
      <c r="P68" s="53">
        <f t="shared" si="12"/>
        <v>88989</v>
      </c>
      <c r="Q68" s="46">
        <f t="shared" si="10"/>
        <v>0</v>
      </c>
    </row>
    <row r="69" spans="1:17" s="26" customFormat="1" ht="12.75" x14ac:dyDescent="0.2">
      <c r="A69" s="44" t="s">
        <v>122</v>
      </c>
      <c r="B69" s="45">
        <v>25</v>
      </c>
      <c r="C69" s="46">
        <v>2</v>
      </c>
      <c r="D69" s="44" t="s">
        <v>123</v>
      </c>
      <c r="E69" s="44"/>
      <c r="F69" s="44"/>
      <c r="G69" s="44" t="s">
        <v>217</v>
      </c>
      <c r="H69" s="47">
        <v>16</v>
      </c>
      <c r="I69" s="47">
        <v>400</v>
      </c>
      <c r="J69" s="48">
        <v>0.3175</v>
      </c>
      <c r="K69" s="49">
        <v>5445006</v>
      </c>
      <c r="L69" s="50">
        <f>VLOOKUP($D69,[4]COMBO!$B$3:$BZ$65,67,FALSE)</f>
        <v>0.7097</v>
      </c>
      <c r="M69" s="51">
        <f>VLOOKUP($D69,[4]COMBO!$B$3:$BZ$65,77,FALSE)</f>
        <v>1623624.5278986553</v>
      </c>
      <c r="N69" s="51">
        <f t="shared" si="9"/>
        <v>3864320.7582</v>
      </c>
      <c r="O69" s="52">
        <f t="shared" si="11"/>
        <v>1.4660975029774372E-2</v>
      </c>
      <c r="P69" s="53">
        <f t="shared" si="12"/>
        <v>76541</v>
      </c>
      <c r="Q69" s="46">
        <f t="shared" si="10"/>
        <v>0</v>
      </c>
    </row>
    <row r="70" spans="1:17" s="26" customFormat="1" ht="12.75" x14ac:dyDescent="0.2">
      <c r="A70" s="44" t="s">
        <v>124</v>
      </c>
      <c r="B70" s="45">
        <v>22</v>
      </c>
      <c r="C70" s="46">
        <v>2</v>
      </c>
      <c r="D70" s="44" t="s">
        <v>125</v>
      </c>
      <c r="E70" s="44"/>
      <c r="F70" s="44"/>
      <c r="G70" s="44" t="s">
        <v>218</v>
      </c>
      <c r="H70" s="47">
        <v>17</v>
      </c>
      <c r="I70" s="47">
        <v>365</v>
      </c>
      <c r="J70" s="48">
        <v>0.23561643835616439</v>
      </c>
      <c r="K70" s="49">
        <v>5239208</v>
      </c>
      <c r="L70" s="50">
        <f>VLOOKUP($D70,[4]COMBO!$B$3:$BZ$65,67,FALSE)</f>
        <v>0.73609999999999998</v>
      </c>
      <c r="M70" s="51">
        <f>VLOOKUP($D70,[4]COMBO!$B$3:$BZ$65,77,FALSE)</f>
        <v>1635248.9713836694</v>
      </c>
      <c r="N70" s="51">
        <f t="shared" si="9"/>
        <v>3856581.0088</v>
      </c>
      <c r="O70" s="52">
        <f t="shared" si="11"/>
        <v>1.4631610937145849E-2</v>
      </c>
      <c r="P70" s="53">
        <f t="shared" si="12"/>
        <v>76387</v>
      </c>
      <c r="Q70" s="46">
        <f t="shared" si="10"/>
        <v>0</v>
      </c>
    </row>
    <row r="71" spans="1:17" s="26" customFormat="1" ht="12.75" x14ac:dyDescent="0.2">
      <c r="A71" s="44" t="s">
        <v>126</v>
      </c>
      <c r="B71" s="45">
        <v>25</v>
      </c>
      <c r="C71" s="46">
        <v>2</v>
      </c>
      <c r="D71" s="44" t="s">
        <v>127</v>
      </c>
      <c r="E71" s="44" t="s">
        <v>219</v>
      </c>
      <c r="F71" s="44"/>
      <c r="G71" s="44" t="s">
        <v>220</v>
      </c>
      <c r="H71" s="47">
        <v>30</v>
      </c>
      <c r="I71" s="47">
        <v>1257</v>
      </c>
      <c r="J71" s="48">
        <v>0.15910898965791567</v>
      </c>
      <c r="K71" s="49">
        <v>9962348</v>
      </c>
      <c r="L71" s="50">
        <f>VLOOKUP($D71,[4]COMBO!$B$3:$BZ$65,67,FALSE)</f>
        <v>0.65759999999999996</v>
      </c>
      <c r="M71" s="51">
        <f>VLOOKUP($D71,[4]COMBO!$B$3:$BZ$65,77,FALSE)</f>
        <v>2704272.8992786994</v>
      </c>
      <c r="N71" s="51">
        <f t="shared" si="9"/>
        <v>6551240.0447999993</v>
      </c>
      <c r="O71" s="52">
        <f t="shared" si="11"/>
        <v>2.4854967462796664E-2</v>
      </c>
      <c r="P71" s="53">
        <f t="shared" si="12"/>
        <v>129761</v>
      </c>
      <c r="Q71" s="46">
        <f t="shared" si="10"/>
        <v>0</v>
      </c>
    </row>
    <row r="72" spans="1:17" s="26" customFormat="1" ht="12.75" x14ac:dyDescent="0.2">
      <c r="A72" s="44" t="s">
        <v>128</v>
      </c>
      <c r="B72" s="45">
        <v>25</v>
      </c>
      <c r="C72" s="46">
        <v>2</v>
      </c>
      <c r="D72" s="44" t="s">
        <v>129</v>
      </c>
      <c r="E72" s="44"/>
      <c r="F72" s="44"/>
      <c r="G72" s="44" t="s">
        <v>221</v>
      </c>
      <c r="H72" s="47">
        <v>138</v>
      </c>
      <c r="I72" s="47">
        <v>1631</v>
      </c>
      <c r="J72" s="48">
        <v>0.38626609442060084</v>
      </c>
      <c r="K72" s="49">
        <v>16142861</v>
      </c>
      <c r="L72" s="50">
        <f>VLOOKUP($D72,[4]COMBO!$B$3:$BZ$65,67,FALSE)</f>
        <v>0.43090000000000001</v>
      </c>
      <c r="M72" s="51">
        <f>VLOOKUP($D72,[4]COMBO!$B$3:$BZ$65,77,FALSE)</f>
        <v>1941260.3537633824</v>
      </c>
      <c r="N72" s="51">
        <f t="shared" si="9"/>
        <v>6955958.8048999999</v>
      </c>
      <c r="O72" s="52">
        <f t="shared" si="11"/>
        <v>2.6390443425374679E-2</v>
      </c>
      <c r="P72" s="53">
        <f t="shared" si="12"/>
        <v>137777</v>
      </c>
      <c r="Q72" s="46">
        <f t="shared" si="10"/>
        <v>0</v>
      </c>
    </row>
    <row r="73" spans="1:17" s="26" customFormat="1" ht="12.75" x14ac:dyDescent="0.2">
      <c r="A73" s="44" t="s">
        <v>130</v>
      </c>
      <c r="B73" s="45">
        <v>25</v>
      </c>
      <c r="C73" s="46">
        <v>2</v>
      </c>
      <c r="D73" s="44" t="s">
        <v>131</v>
      </c>
      <c r="E73" s="44"/>
      <c r="F73" s="44"/>
      <c r="G73" s="44" t="s">
        <v>222</v>
      </c>
      <c r="H73" s="47">
        <v>69</v>
      </c>
      <c r="I73" s="47">
        <v>530</v>
      </c>
      <c r="J73" s="48">
        <v>0.52264150943396226</v>
      </c>
      <c r="K73" s="49">
        <v>7933112</v>
      </c>
      <c r="L73" s="50">
        <f>VLOOKUP($D73,[4]COMBO!$B$3:$BZ$65,67,FALSE)</f>
        <v>0.6915</v>
      </c>
      <c r="M73" s="51">
        <f>VLOOKUP($D73,[4]COMBO!$B$3:$BZ$65,77,FALSE)</f>
        <v>1539834.216887092</v>
      </c>
      <c r="N73" s="51">
        <f t="shared" si="9"/>
        <v>5485746.9479999999</v>
      </c>
      <c r="O73" s="52">
        <f t="shared" si="11"/>
        <v>2.0812557770631745E-2</v>
      </c>
      <c r="P73" s="53">
        <f t="shared" si="12"/>
        <v>108656</v>
      </c>
      <c r="Q73" s="46">
        <f t="shared" si="10"/>
        <v>0</v>
      </c>
    </row>
    <row r="74" spans="1:17" s="26" customFormat="1" ht="12.75" x14ac:dyDescent="0.2">
      <c r="A74" s="44" t="s">
        <v>132</v>
      </c>
      <c r="B74" s="45">
        <v>25</v>
      </c>
      <c r="C74" s="46">
        <v>2</v>
      </c>
      <c r="D74" s="44" t="s">
        <v>133</v>
      </c>
      <c r="E74" s="44"/>
      <c r="F74" s="44"/>
      <c r="G74" s="44" t="s">
        <v>223</v>
      </c>
      <c r="H74" s="47">
        <v>56</v>
      </c>
      <c r="I74" s="47">
        <v>430</v>
      </c>
      <c r="J74" s="48">
        <v>0.32325581395348835</v>
      </c>
      <c r="K74" s="49">
        <v>6514651</v>
      </c>
      <c r="L74" s="50">
        <f>VLOOKUP($D74,[4]COMBO!$B$3:$BZ$65,67,FALSE)</f>
        <v>0.56569999999999998</v>
      </c>
      <c r="M74" s="51">
        <f>VLOOKUP($D74,[4]COMBO!$B$3:$BZ$65,77,FALSE)</f>
        <v>1335883.4937878989</v>
      </c>
      <c r="N74" s="51">
        <f t="shared" si="9"/>
        <v>3685338.0707</v>
      </c>
      <c r="O74" s="52">
        <f t="shared" si="11"/>
        <v>1.3981926659726101E-2</v>
      </c>
      <c r="P74" s="53">
        <f t="shared" si="12"/>
        <v>72996</v>
      </c>
      <c r="Q74" s="46">
        <f t="shared" si="10"/>
        <v>0</v>
      </c>
    </row>
    <row r="75" spans="1:17" s="26" customFormat="1" ht="12.75" x14ac:dyDescent="0.2">
      <c r="A75" s="44" t="s">
        <v>134</v>
      </c>
      <c r="B75" s="45">
        <v>25</v>
      </c>
      <c r="C75" s="67">
        <v>0</v>
      </c>
      <c r="D75" s="44" t="s">
        <v>135</v>
      </c>
      <c r="E75" s="44"/>
      <c r="F75" s="44"/>
      <c r="G75" s="44" t="s">
        <v>224</v>
      </c>
      <c r="H75" s="47">
        <v>31</v>
      </c>
      <c r="I75" s="47">
        <v>278</v>
      </c>
      <c r="J75" s="48">
        <v>0.48561151079136688</v>
      </c>
      <c r="K75" s="49">
        <v>4399269</v>
      </c>
      <c r="L75" s="50">
        <f>VLOOKUP($D75,[4]COMBO!$B$3:$BZ$65,67,FALSE)</f>
        <v>0.4703</v>
      </c>
      <c r="M75" s="51">
        <f>VLOOKUP($D75,[4]COMBO!$B$3:$BZ$65,77,FALSE)</f>
        <v>284566.19644984475</v>
      </c>
      <c r="N75" s="51">
        <f t="shared" si="9"/>
        <v>2068976.2106999999</v>
      </c>
      <c r="O75" s="52">
        <f t="shared" si="11"/>
        <v>7.8495576481076336E-3</v>
      </c>
      <c r="P75" s="53">
        <f t="shared" si="12"/>
        <v>40980</v>
      </c>
      <c r="Q75" s="46">
        <f t="shared" si="10"/>
        <v>0</v>
      </c>
    </row>
    <row r="76" spans="1:17" s="26" customFormat="1" ht="12.75" x14ac:dyDescent="0.2">
      <c r="A76" s="44" t="s">
        <v>136</v>
      </c>
      <c r="B76" s="45">
        <v>96</v>
      </c>
      <c r="C76" s="46">
        <v>2</v>
      </c>
      <c r="D76" s="44" t="s">
        <v>137</v>
      </c>
      <c r="E76" s="44"/>
      <c r="F76" s="44"/>
      <c r="G76" s="44" t="s">
        <v>138</v>
      </c>
      <c r="H76" s="47">
        <v>4238</v>
      </c>
      <c r="I76" s="47">
        <v>18357</v>
      </c>
      <c r="J76" s="48">
        <v>0.3021190826387754</v>
      </c>
      <c r="K76" s="49">
        <v>58908916</v>
      </c>
      <c r="L76" s="50">
        <f>VLOOKUP($D76,[4]COMBO!$B$3:$BZ$65,67,FALSE)</f>
        <v>0.25979999999999998</v>
      </c>
      <c r="M76" s="51">
        <f>VLOOKUP($D76,[4]COMBO!$B$3:$BZ$65,77,FALSE)</f>
        <v>1840985.6135520982</v>
      </c>
      <c r="N76" s="51">
        <f t="shared" si="9"/>
        <v>15304536.376799999</v>
      </c>
      <c r="O76" s="52">
        <f t="shared" si="11"/>
        <v>5.8064389501417638E-2</v>
      </c>
      <c r="P76" s="53">
        <f t="shared" si="12"/>
        <v>303137</v>
      </c>
      <c r="Q76" s="46">
        <f t="shared" si="10"/>
        <v>0</v>
      </c>
    </row>
    <row r="77" spans="1:17" s="26" customFormat="1" ht="12.75" x14ac:dyDescent="0.2">
      <c r="A77" s="44" t="s">
        <v>139</v>
      </c>
      <c r="B77" s="45">
        <v>18</v>
      </c>
      <c r="C77" s="46">
        <v>2</v>
      </c>
      <c r="D77" s="44" t="s">
        <v>140</v>
      </c>
      <c r="E77" s="44"/>
      <c r="F77" s="44"/>
      <c r="G77" s="44" t="s">
        <v>225</v>
      </c>
      <c r="H77" s="47">
        <v>9</v>
      </c>
      <c r="I77" s="47">
        <v>333</v>
      </c>
      <c r="J77" s="48">
        <v>7.8078078078078081E-2</v>
      </c>
      <c r="K77" s="49">
        <v>471460.5</v>
      </c>
      <c r="L77" s="50">
        <f>VLOOKUP($D77,[4]COMBO!$B$3:$BZ$65,67,FALSE)</f>
        <v>0.65490000000000004</v>
      </c>
      <c r="M77" s="51">
        <f>VLOOKUP($D77,[4]COMBO!$B$3:$BZ$65,77,FALSE)</f>
        <v>146528.98588272787</v>
      </c>
      <c r="N77" s="51">
        <f t="shared" si="9"/>
        <v>308759.48145000002</v>
      </c>
      <c r="O77" s="52">
        <f t="shared" si="11"/>
        <v>1.1714128642501915E-3</v>
      </c>
      <c r="P77" s="53">
        <f t="shared" si="12"/>
        <v>6116</v>
      </c>
      <c r="Q77" s="46">
        <f t="shared" si="10"/>
        <v>0</v>
      </c>
    </row>
    <row r="78" spans="1:17" s="26" customFormat="1" ht="12.75" x14ac:dyDescent="0.2">
      <c r="A78" s="44" t="s">
        <v>141</v>
      </c>
      <c r="B78" s="45">
        <v>32</v>
      </c>
      <c r="C78" s="46">
        <v>0</v>
      </c>
      <c r="D78" s="44" t="s">
        <v>142</v>
      </c>
      <c r="E78" s="44"/>
      <c r="F78" s="44"/>
      <c r="G78" s="44" t="s">
        <v>226</v>
      </c>
      <c r="H78" s="47">
        <v>282</v>
      </c>
      <c r="I78" s="47">
        <v>1917</v>
      </c>
      <c r="J78" s="48">
        <v>0.43035993740219092</v>
      </c>
      <c r="K78" s="49">
        <v>25316398</v>
      </c>
      <c r="L78" s="50">
        <f>VLOOKUP($D78,[4]COMBO!$B$3:$BZ$65,67,FALSE)</f>
        <v>0.28839999999999999</v>
      </c>
      <c r="M78" s="51">
        <f>VLOOKUP($D78,[4]COMBO!$B$3:$BZ$65,77,FALSE)</f>
        <v>2630586.3861384979</v>
      </c>
      <c r="N78" s="51">
        <f t="shared" si="9"/>
        <v>7301249.1831999999</v>
      </c>
      <c r="O78" s="52">
        <f t="shared" si="11"/>
        <v>2.7700452073993086E-2</v>
      </c>
      <c r="P78" s="53">
        <f t="shared" si="12"/>
        <v>144616</v>
      </c>
      <c r="Q78" s="46">
        <f t="shared" si="10"/>
        <v>0</v>
      </c>
    </row>
    <row r="79" spans="1:17" s="26" customFormat="1" ht="12.75" x14ac:dyDescent="0.2">
      <c r="A79" s="44" t="s">
        <v>143</v>
      </c>
      <c r="B79" s="45">
        <v>36</v>
      </c>
      <c r="C79" s="46">
        <v>2</v>
      </c>
      <c r="D79" s="44" t="s">
        <v>144</v>
      </c>
      <c r="E79" s="44"/>
      <c r="F79" s="44"/>
      <c r="G79" s="44" t="s">
        <v>227</v>
      </c>
      <c r="H79" s="47">
        <v>770</v>
      </c>
      <c r="I79" s="47">
        <v>4937</v>
      </c>
      <c r="J79" s="48">
        <v>0.24468300587401257</v>
      </c>
      <c r="K79" s="49">
        <v>27062771</v>
      </c>
      <c r="L79" s="50">
        <f>VLOOKUP($D79,[4]COMBO!$B$3:$BZ$65,67,FALSE)</f>
        <v>0.29139999999999999</v>
      </c>
      <c r="M79" s="51">
        <f>VLOOKUP($D79,[4]COMBO!$B$3:$BZ$65,77,FALSE)</f>
        <v>1525007.8344073554</v>
      </c>
      <c r="N79" s="51">
        <f t="shared" si="9"/>
        <v>7886091.4693999998</v>
      </c>
      <c r="O79" s="52">
        <f t="shared" si="11"/>
        <v>2.9919304672121689E-2</v>
      </c>
      <c r="P79" s="53">
        <f t="shared" si="12"/>
        <v>156200</v>
      </c>
      <c r="Q79" s="46">
        <f t="shared" si="10"/>
        <v>0</v>
      </c>
    </row>
    <row r="80" spans="1:17" s="26" customFormat="1" ht="12.75" x14ac:dyDescent="0.2">
      <c r="A80" s="44" t="s">
        <v>145</v>
      </c>
      <c r="B80" s="45">
        <v>96</v>
      </c>
      <c r="C80" s="46">
        <v>2</v>
      </c>
      <c r="D80" s="44" t="s">
        <v>146</v>
      </c>
      <c r="E80" s="44"/>
      <c r="F80" s="44"/>
      <c r="G80" s="44" t="s">
        <v>228</v>
      </c>
      <c r="H80" s="47">
        <v>3862</v>
      </c>
      <c r="I80" s="47">
        <v>13499</v>
      </c>
      <c r="J80" s="48">
        <v>0.40477072375731538</v>
      </c>
      <c r="K80" s="49">
        <v>91457429</v>
      </c>
      <c r="L80" s="50">
        <f>VLOOKUP($D80,[4]COMBO!$B$3:$BZ$65,67,FALSE)</f>
        <v>0.34060000000000001</v>
      </c>
      <c r="M80" s="51">
        <f>VLOOKUP($D80,[4]COMBO!$B$3:$BZ$65,77,FALSE)</f>
        <v>7229117.8510203529</v>
      </c>
      <c r="N80" s="51">
        <f t="shared" si="9"/>
        <v>31150400.317400001</v>
      </c>
      <c r="O80" s="52">
        <f t="shared" si="11"/>
        <v>0.11818253964859937</v>
      </c>
      <c r="P80" s="53">
        <f t="shared" si="12"/>
        <v>616996</v>
      </c>
      <c r="Q80" s="46">
        <f t="shared" si="10"/>
        <v>0</v>
      </c>
    </row>
    <row r="81" spans="1:17" s="26" customFormat="1" ht="12.75" x14ac:dyDescent="0.2">
      <c r="A81" s="44" t="s">
        <v>147</v>
      </c>
      <c r="B81" s="45">
        <v>25</v>
      </c>
      <c r="C81" s="67">
        <v>2</v>
      </c>
      <c r="D81" s="44" t="s">
        <v>148</v>
      </c>
      <c r="E81" s="44"/>
      <c r="F81" s="44"/>
      <c r="G81" s="44" t="s">
        <v>229</v>
      </c>
      <c r="H81" s="47">
        <v>628</v>
      </c>
      <c r="I81" s="47">
        <v>1820</v>
      </c>
      <c r="J81" s="48">
        <v>0.36813186813186816</v>
      </c>
      <c r="K81" s="49">
        <v>10518762</v>
      </c>
      <c r="L81" s="50">
        <f>VLOOKUP($D81,[4]COMBO!$B$3:$BZ$65,67,FALSE)</f>
        <v>0.41589999999999999</v>
      </c>
      <c r="M81" s="51">
        <f>VLOOKUP($D81,[4]COMBO!$B$3:$BZ$65,77,FALSE)</f>
        <v>913312.34010878089</v>
      </c>
      <c r="N81" s="51">
        <f t="shared" si="9"/>
        <v>4374753.1157999998</v>
      </c>
      <c r="O81" s="52">
        <f t="shared" si="11"/>
        <v>1.659752132533816E-2</v>
      </c>
      <c r="P81" s="53">
        <f t="shared" si="12"/>
        <v>86651</v>
      </c>
      <c r="Q81" s="46">
        <f t="shared" si="10"/>
        <v>0</v>
      </c>
    </row>
    <row r="82" spans="1:17" s="26" customFormat="1" ht="12.75" x14ac:dyDescent="0.2">
      <c r="A82" s="44" t="s">
        <v>149</v>
      </c>
      <c r="B82" s="45">
        <v>87</v>
      </c>
      <c r="C82" s="46">
        <v>2</v>
      </c>
      <c r="D82" s="44" t="s">
        <v>150</v>
      </c>
      <c r="E82" s="44"/>
      <c r="F82" s="44"/>
      <c r="G82" s="44" t="s">
        <v>230</v>
      </c>
      <c r="H82" s="47">
        <v>1164</v>
      </c>
      <c r="I82" s="47">
        <v>4801</v>
      </c>
      <c r="J82" s="48">
        <v>0.31097687981670485</v>
      </c>
      <c r="K82" s="49">
        <v>38968483</v>
      </c>
      <c r="L82" s="50">
        <f>VLOOKUP($D82,[4]COMBO!$B$3:$BZ$65,67,FALSE)</f>
        <v>0.21690000000000001</v>
      </c>
      <c r="M82" s="51">
        <f>VLOOKUP($D82,[4]COMBO!$B$3:$BZ$65,77,FALSE)</f>
        <v>1993195.2195017843</v>
      </c>
      <c r="N82" s="51">
        <f t="shared" si="9"/>
        <v>8452263.9627</v>
      </c>
      <c r="O82" s="52">
        <f t="shared" si="11"/>
        <v>3.2067325322116293E-2</v>
      </c>
      <c r="P82" s="53">
        <f t="shared" si="12"/>
        <v>167414</v>
      </c>
      <c r="Q82" s="46">
        <f t="shared" si="10"/>
        <v>0</v>
      </c>
    </row>
    <row r="83" spans="1:17" s="59" customFormat="1" ht="12.75" x14ac:dyDescent="0.2">
      <c r="A83" s="22" t="s">
        <v>151</v>
      </c>
      <c r="B83" s="23">
        <f>SUM(B51:B82)</f>
        <v>1450</v>
      </c>
      <c r="C83" s="54"/>
      <c r="D83" s="54"/>
      <c r="E83" s="54"/>
      <c r="F83" s="54"/>
      <c r="G83" s="54"/>
      <c r="H83" s="23">
        <f>SUM(H51:H82)</f>
        <v>40565</v>
      </c>
      <c r="I83" s="23"/>
      <c r="J83" s="54"/>
      <c r="K83" s="23"/>
      <c r="L83" s="55"/>
      <c r="M83" s="54"/>
      <c r="N83" s="56">
        <f>SUM(N51:N82)</f>
        <v>263578701.30411583</v>
      </c>
      <c r="O83" s="68">
        <f>SUM(O51:O82)</f>
        <v>1</v>
      </c>
      <c r="P83" s="65">
        <f>SUM(P51:P82)</f>
        <v>5220707</v>
      </c>
      <c r="Q83" s="54"/>
    </row>
    <row r="84" spans="1:17" s="26" customFormat="1" ht="12.75" x14ac:dyDescent="0.2">
      <c r="A84" s="22" t="s">
        <v>84</v>
      </c>
      <c r="B84" s="57">
        <f>H83/B9</f>
        <v>0.36647724706158696</v>
      </c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4"/>
      <c r="N84" s="24"/>
      <c r="O84" s="24"/>
      <c r="P84" s="60"/>
      <c r="Q84" s="24"/>
    </row>
    <row r="85" spans="1:17" s="26" customFormat="1" ht="12.75" x14ac:dyDescent="0.2">
      <c r="A85" s="22" t="s">
        <v>48</v>
      </c>
      <c r="B85" s="23">
        <f>COUNT(B51:B82)</f>
        <v>32</v>
      </c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4"/>
      <c r="N85" s="24"/>
      <c r="O85" s="24"/>
      <c r="P85" s="60"/>
      <c r="Q85" s="24"/>
    </row>
    <row r="86" spans="1:17" s="26" customFormat="1" ht="12.75" x14ac:dyDescent="0.2">
      <c r="A86" s="22" t="s">
        <v>50</v>
      </c>
      <c r="B86" s="23">
        <f>ROUND((B2-B25)*B84,0)</f>
        <v>5220707</v>
      </c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4"/>
      <c r="N86" s="24"/>
      <c r="O86" s="24"/>
      <c r="P86" s="24"/>
      <c r="Q86" s="24"/>
    </row>
    <row r="87" spans="1:17" s="26" customFormat="1" ht="12.75" x14ac:dyDescent="0.2">
      <c r="A87" s="22" t="s">
        <v>51</v>
      </c>
      <c r="B87" s="66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4"/>
      <c r="N87" s="24"/>
      <c r="O87" s="24"/>
      <c r="P87" s="24"/>
      <c r="Q87" s="24"/>
    </row>
    <row r="88" spans="1:17" s="26" customFormat="1" ht="12.75" x14ac:dyDescent="0.2">
      <c r="A88" s="24"/>
      <c r="B88" s="27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4"/>
      <c r="N88" s="24"/>
      <c r="O88" s="24"/>
      <c r="P88" s="24"/>
      <c r="Q88" s="24"/>
    </row>
    <row r="89" spans="1:17" s="43" customFormat="1" ht="12.75" x14ac:dyDescent="0.2">
      <c r="A89" s="36" t="s">
        <v>152</v>
      </c>
      <c r="B89" s="62"/>
      <c r="C89" s="41"/>
      <c r="D89" s="41"/>
      <c r="E89" s="41"/>
      <c r="F89" s="41"/>
      <c r="G89" s="41"/>
      <c r="H89" s="41"/>
      <c r="I89" s="41"/>
      <c r="J89" s="41"/>
      <c r="K89" s="41"/>
      <c r="L89" s="63"/>
      <c r="M89" s="41"/>
      <c r="N89" s="41"/>
      <c r="O89" s="41"/>
      <c r="P89" s="41"/>
      <c r="Q89" s="41"/>
    </row>
    <row r="90" spans="1:17" s="26" customFormat="1" ht="12.75" x14ac:dyDescent="0.2">
      <c r="A90" s="44" t="s">
        <v>153</v>
      </c>
      <c r="B90" s="45">
        <v>15</v>
      </c>
      <c r="C90" s="46">
        <v>0</v>
      </c>
      <c r="D90" s="44" t="s">
        <v>154</v>
      </c>
      <c r="E90" s="44"/>
      <c r="F90" s="44"/>
      <c r="G90" s="44" t="s">
        <v>231</v>
      </c>
      <c r="H90" s="47">
        <v>729</v>
      </c>
      <c r="I90" s="47">
        <v>4849</v>
      </c>
      <c r="J90" s="48">
        <v>0.15034027634563826</v>
      </c>
      <c r="K90" s="49">
        <v>2937866</v>
      </c>
      <c r="L90" s="50">
        <f>VLOOKUP($D90,[4]COMBO!$B$3:$BZ$65,67,FALSE)</f>
        <v>1.72294635686987</v>
      </c>
      <c r="M90" s="51">
        <f>VLOOKUP($D90,[4]COMBO!$B$3:$BZ$65,77,FALSE)</f>
        <v>2922608.6629832131</v>
      </c>
      <c r="N90" s="69">
        <f>L90*K90</f>
        <v>5061785.5216718577</v>
      </c>
      <c r="O90" s="52">
        <f>N90/$N$94</f>
        <v>0.13176248897436602</v>
      </c>
      <c r="P90" s="53">
        <f>ROUND(O90*($B$94+$B$95),0)</f>
        <v>431291</v>
      </c>
      <c r="Q90" s="46">
        <f>+IF(P90&gt;M90,1,0)</f>
        <v>0</v>
      </c>
    </row>
    <row r="91" spans="1:17" s="26" customFormat="1" ht="12.75" x14ac:dyDescent="0.2">
      <c r="A91" s="44" t="s">
        <v>155</v>
      </c>
      <c r="B91" s="45">
        <v>182</v>
      </c>
      <c r="C91" s="46">
        <v>0</v>
      </c>
      <c r="D91" s="44" t="s">
        <v>156</v>
      </c>
      <c r="E91" s="44"/>
      <c r="F91" s="44"/>
      <c r="G91" s="44" t="s">
        <v>232</v>
      </c>
      <c r="H91" s="47">
        <v>934</v>
      </c>
      <c r="I91" s="47">
        <v>41675</v>
      </c>
      <c r="J91" s="48">
        <v>2.8026394721055788E-2</v>
      </c>
      <c r="K91" s="49">
        <v>13713537.119999999</v>
      </c>
      <c r="L91" s="50">
        <f>VLOOKUP($D91,[4]COMBO!$B$3:$BZ$65,67,FALSE)</f>
        <v>1.8374368293719801</v>
      </c>
      <c r="M91" s="51">
        <f>VLOOKUP($D91,[4]COMBO!$B$3:$BZ$65,77,FALSE)</f>
        <v>3045988.0607504989</v>
      </c>
      <c r="N91" s="69">
        <f>L91*K91</f>
        <v>25197758.165247753</v>
      </c>
      <c r="O91" s="52">
        <f>N91/$N$94</f>
        <v>0.65591861176500343</v>
      </c>
      <c r="P91" s="53">
        <f>ROUND(O91*($B$94+$B$95),0)</f>
        <v>2146984</v>
      </c>
      <c r="Q91" s="46">
        <f>+IF(P91&gt;M91,1,0)</f>
        <v>0</v>
      </c>
    </row>
    <row r="92" spans="1:17" s="26" customFormat="1" ht="12.75" x14ac:dyDescent="0.2">
      <c r="A92" s="44" t="s">
        <v>157</v>
      </c>
      <c r="B92" s="45">
        <v>30</v>
      </c>
      <c r="C92" s="46">
        <v>0</v>
      </c>
      <c r="D92" s="44" t="s">
        <v>158</v>
      </c>
      <c r="E92" s="44"/>
      <c r="F92" s="44"/>
      <c r="G92" s="44" t="s">
        <v>233</v>
      </c>
      <c r="H92" s="47">
        <v>532</v>
      </c>
      <c r="I92" s="47">
        <v>3975</v>
      </c>
      <c r="J92" s="48">
        <v>0.13383647798742138</v>
      </c>
      <c r="K92" s="49">
        <v>2620447</v>
      </c>
      <c r="L92" s="50">
        <f>VLOOKUP($D92,[4]COMBO!$B$3:$BZ$65,67,FALSE)</f>
        <v>2.09865081955359</v>
      </c>
      <c r="M92" s="51">
        <f>VLOOKUP($D92,[4]COMBO!$B$3:$BZ$65,77,FALSE)</f>
        <v>3941171.8808558648</v>
      </c>
      <c r="N92" s="69">
        <f>L92*K92</f>
        <v>5499403.2441467466</v>
      </c>
      <c r="O92" s="52">
        <f>N92/$N$94</f>
        <v>0.14315404242634627</v>
      </c>
      <c r="P92" s="53">
        <f>ROUND(O92*($B$94+$B$95),0)</f>
        <v>468579</v>
      </c>
      <c r="Q92" s="46">
        <f>+IF(P92&gt;M92,1,0)</f>
        <v>0</v>
      </c>
    </row>
    <row r="93" spans="1:17" s="26" customFormat="1" ht="12.75" x14ac:dyDescent="0.2">
      <c r="A93" s="44" t="s">
        <v>159</v>
      </c>
      <c r="B93" s="45">
        <v>28</v>
      </c>
      <c r="C93" s="46">
        <v>0</v>
      </c>
      <c r="D93" s="44" t="s">
        <v>160</v>
      </c>
      <c r="E93" s="44"/>
      <c r="F93" s="44"/>
      <c r="G93" s="44" t="s">
        <v>234</v>
      </c>
      <c r="H93" s="47">
        <v>193</v>
      </c>
      <c r="I93" s="47">
        <v>6079</v>
      </c>
      <c r="J93" s="48">
        <v>3.174864286889291E-2</v>
      </c>
      <c r="K93" s="49">
        <v>2152640</v>
      </c>
      <c r="L93" s="50">
        <f>VLOOKUP($D93,[4]COMBO!$B$3:$BZ$65,67,FALSE)</f>
        <v>1.2343150534096801</v>
      </c>
      <c r="M93" s="51">
        <f>VLOOKUP($D93,[4]COMBO!$B$3:$BZ$65,77,FALSE)</f>
        <v>2428037.5773885059</v>
      </c>
      <c r="N93" s="69">
        <f>L93*K93</f>
        <v>2657035.9565718137</v>
      </c>
      <c r="O93" s="52">
        <f>N93/$N$94</f>
        <v>6.9164856834284416E-2</v>
      </c>
      <c r="P93" s="53">
        <f>ROUND(O93*($B$94+$B$95),0)</f>
        <v>226394</v>
      </c>
      <c r="Q93" s="46">
        <f>+IF(P93&gt;M93,1,0)</f>
        <v>0</v>
      </c>
    </row>
    <row r="94" spans="1:17" s="59" customFormat="1" ht="12.75" x14ac:dyDescent="0.2">
      <c r="A94" s="22" t="s">
        <v>50</v>
      </c>
      <c r="B94" s="23">
        <f>C2</f>
        <v>3273248</v>
      </c>
      <c r="C94" s="54"/>
      <c r="D94" s="54"/>
      <c r="E94" s="54"/>
      <c r="F94" s="54"/>
      <c r="G94" s="54"/>
      <c r="H94" s="70">
        <f>SUM(H90:H93)</f>
        <v>2388</v>
      </c>
      <c r="I94" s="54"/>
      <c r="J94" s="54"/>
      <c r="K94" s="54"/>
      <c r="L94" s="55"/>
      <c r="M94" s="54"/>
      <c r="N94" s="56">
        <f>SUM(N90:N93)</f>
        <v>38415982.887638167</v>
      </c>
      <c r="O94" s="71">
        <f>SUM(O90:O93)</f>
        <v>1.0000000000000002</v>
      </c>
      <c r="P94" s="72">
        <f>SUM(P90:P93)</f>
        <v>3273248</v>
      </c>
      <c r="Q94" s="54"/>
    </row>
    <row r="95" spans="1:17" s="26" customFormat="1" ht="12.75" x14ac:dyDescent="0.2">
      <c r="A95" s="22" t="s">
        <v>51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5"/>
      <c r="M95" s="24"/>
      <c r="N95" s="24"/>
      <c r="O95" s="24"/>
      <c r="P95" s="60"/>
      <c r="Q95" s="24"/>
    </row>
    <row r="96" spans="1:17" s="26" customFormat="1" ht="12.75" x14ac:dyDescent="0.2">
      <c r="A96" s="24"/>
      <c r="B96" s="27"/>
      <c r="C96" s="24"/>
      <c r="D96" s="24"/>
      <c r="E96" s="24"/>
      <c r="F96" s="24"/>
      <c r="G96" s="24"/>
      <c r="H96" s="24"/>
      <c r="I96" s="24"/>
      <c r="J96" s="24"/>
      <c r="K96" s="24"/>
      <c r="L96" s="25"/>
      <c r="M96" s="24"/>
      <c r="N96" s="24"/>
      <c r="O96" s="24"/>
      <c r="P96" s="60"/>
      <c r="Q96" s="24"/>
    </row>
  </sheetData>
  <conditionalFormatting sqref="M13:N21 N29:N43 N51:N82">
    <cfRule type="cellIs" dxfId="17" priority="17" operator="lessThan">
      <formula>0</formula>
    </cfRule>
  </conditionalFormatting>
  <conditionalFormatting sqref="J13:J21">
    <cfRule type="cellIs" dxfId="16" priority="18" operator="lessThan">
      <formula>0.01</formula>
    </cfRule>
  </conditionalFormatting>
  <conditionalFormatting sqref="Q13:Q21 Q29:Q43 Q51:Q82">
    <cfRule type="cellIs" dxfId="15" priority="16" operator="equal">
      <formula>1</formula>
    </cfRule>
  </conditionalFormatting>
  <conditionalFormatting sqref="Q90:Q93">
    <cfRule type="cellIs" dxfId="14" priority="15" operator="equal">
      <formula>1</formula>
    </cfRule>
  </conditionalFormatting>
  <conditionalFormatting sqref="I13:I21">
    <cfRule type="cellIs" dxfId="13" priority="14" operator="greaterThan">
      <formula>B13*365</formula>
    </cfRule>
  </conditionalFormatting>
  <conditionalFormatting sqref="H13:H21">
    <cfRule type="cellIs" dxfId="12" priority="13" operator="greaterThan">
      <formula>I13</formula>
    </cfRule>
  </conditionalFormatting>
  <conditionalFormatting sqref="H29:H43">
    <cfRule type="cellIs" dxfId="11" priority="9" operator="greaterThan">
      <formula>I29</formula>
    </cfRule>
  </conditionalFormatting>
  <conditionalFormatting sqref="M29:M43">
    <cfRule type="cellIs" dxfId="10" priority="11" operator="lessThan">
      <formula>0</formula>
    </cfRule>
  </conditionalFormatting>
  <conditionalFormatting sqref="J29:J43">
    <cfRule type="cellIs" dxfId="9" priority="12" operator="lessThan">
      <formula>0.01</formula>
    </cfRule>
  </conditionalFormatting>
  <conditionalFormatting sqref="I29:I43">
    <cfRule type="cellIs" dxfId="8" priority="10" operator="greaterThan">
      <formula>B29*365</formula>
    </cfRule>
  </conditionalFormatting>
  <conditionalFormatting sqref="H51:H82">
    <cfRule type="cellIs" dxfId="7" priority="5" operator="greaterThan">
      <formula>I51</formula>
    </cfRule>
  </conditionalFormatting>
  <conditionalFormatting sqref="M51:M82">
    <cfRule type="cellIs" dxfId="6" priority="7" operator="lessThan">
      <formula>0</formula>
    </cfRule>
  </conditionalFormatting>
  <conditionalFormatting sqref="J51:J82">
    <cfRule type="cellIs" dxfId="5" priority="8" operator="lessThan">
      <formula>0.01</formula>
    </cfRule>
  </conditionalFormatting>
  <conditionalFormatting sqref="I51:I82">
    <cfRule type="cellIs" dxfId="4" priority="6" operator="greaterThan">
      <formula>B51*365</formula>
    </cfRule>
  </conditionalFormatting>
  <conditionalFormatting sqref="H90:H93">
    <cfRule type="cellIs" dxfId="3" priority="1" operator="greaterThan">
      <formula>I90</formula>
    </cfRule>
  </conditionalFormatting>
  <conditionalFormatting sqref="M90:M93">
    <cfRule type="cellIs" dxfId="2" priority="3" operator="lessThan">
      <formula>0</formula>
    </cfRule>
  </conditionalFormatting>
  <conditionalFormatting sqref="J90:J93">
    <cfRule type="cellIs" dxfId="1" priority="4" operator="lessThan">
      <formula>0.01</formula>
    </cfRule>
  </conditionalFormatting>
  <conditionalFormatting sqref="I90:I93">
    <cfRule type="cellIs" dxfId="0" priority="2" operator="greaterThan">
      <formula>B90*365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FDB571-AFCA-4CB7-BB08-56AFB2D644D9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5ECC63-0E82-41B0-AD32-8EFF62B27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47CD43-AB1A-4051-8676-B92237F07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2016-11-29T18:45:33Z</dcterms:created>
  <dcterms:modified xsi:type="dcterms:W3CDTF">2016-11-29T20:54:01Z</dcterms:modified>
</cp:coreProperties>
</file>