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S:\Employer Reporting\Employer Manual\2023\PDFs\"/>
    </mc:Choice>
  </mc:AlternateContent>
  <xr:revisionPtr revIDLastSave="0" documentId="8_{243FB18B-3851-4E22-99DA-24CBEFDD2E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ster" sheetId="4" r:id="rId1"/>
    <sheet name="9.5% employer" sheetId="2" r:id="rId2"/>
    <sheet name="8.55% employer" sheetId="3" r:id="rId3"/>
    <sheet name="Master Worksheet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2" i="1" l="1"/>
  <c r="E82" i="1"/>
  <c r="D82" i="1"/>
  <c r="B82" i="1"/>
  <c r="D90" i="3"/>
  <c r="B90" i="3"/>
  <c r="D70" i="3"/>
  <c r="B70" i="3"/>
  <c r="D174" i="2"/>
  <c r="B174" i="2"/>
  <c r="C174" i="2" s="1"/>
  <c r="D153" i="2"/>
  <c r="B153" i="2"/>
  <c r="C153" i="2" s="1"/>
  <c r="D129" i="2"/>
  <c r="B129" i="2"/>
  <c r="D68" i="2"/>
  <c r="B68" i="2"/>
  <c r="D47" i="2"/>
  <c r="B47" i="2"/>
  <c r="D176" i="2"/>
  <c r="B176" i="2"/>
  <c r="D155" i="2"/>
  <c r="B155" i="2"/>
  <c r="D131" i="2"/>
  <c r="B131" i="2"/>
  <c r="D70" i="2"/>
  <c r="B70" i="2"/>
  <c r="D49" i="2"/>
  <c r="B49" i="2"/>
  <c r="D23" i="4"/>
  <c r="G81" i="1"/>
  <c r="E81" i="1"/>
  <c r="D81" i="1"/>
  <c r="B81" i="1"/>
  <c r="B33" i="3"/>
  <c r="D92" i="3"/>
  <c r="B92" i="3"/>
  <c r="D72" i="3"/>
  <c r="B72" i="3"/>
  <c r="D33" i="3"/>
  <c r="D31" i="3"/>
  <c r="B31" i="3"/>
  <c r="D34" i="3"/>
  <c r="B34" i="3"/>
  <c r="D132" i="2"/>
  <c r="B132" i="2"/>
  <c r="D71" i="2"/>
  <c r="B71" i="2"/>
  <c r="D50" i="2"/>
  <c r="B50" i="2"/>
  <c r="D177" i="2"/>
  <c r="B177" i="2"/>
  <c r="D156" i="2"/>
  <c r="B156" i="2"/>
  <c r="E31" i="4"/>
  <c r="B31" i="4"/>
  <c r="B21" i="4"/>
  <c r="B24" i="4"/>
  <c r="B23" i="4"/>
  <c r="G21" i="4"/>
  <c r="E21" i="4"/>
  <c r="G31" i="4"/>
  <c r="D93" i="3"/>
  <c r="B93" i="3"/>
  <c r="D73" i="3"/>
  <c r="B73" i="3"/>
  <c r="C173" i="2"/>
  <c r="C152" i="2"/>
  <c r="D24" i="4" l="1"/>
  <c r="D21" i="4"/>
  <c r="D31" i="4"/>
  <c r="D79" i="1" l="1"/>
  <c r="G79" i="1"/>
  <c r="E79" i="1"/>
  <c r="B79" i="1"/>
  <c r="C89" i="3" l="1"/>
  <c r="C69" i="3"/>
  <c r="D142" i="2" l="1"/>
  <c r="C128" i="2"/>
  <c r="D120" i="2"/>
  <c r="D100" i="2"/>
  <c r="C67" i="2"/>
  <c r="C46" i="2"/>
  <c r="D82" i="2" l="1"/>
  <c r="D11" i="4" l="1"/>
  <c r="C90" i="3" l="1"/>
  <c r="D87" i="3"/>
  <c r="D88" i="3" s="1"/>
  <c r="B87" i="3"/>
  <c r="B88" i="3" s="1"/>
  <c r="C88" i="3" s="1"/>
  <c r="C86" i="3"/>
  <c r="C85" i="3"/>
  <c r="D80" i="3"/>
  <c r="D81" i="3" s="1"/>
  <c r="B80" i="3"/>
  <c r="C80" i="3" s="1"/>
  <c r="C79" i="3"/>
  <c r="C78" i="3"/>
  <c r="D171" i="2"/>
  <c r="D172" i="2" s="1"/>
  <c r="B171" i="2"/>
  <c r="B172" i="2" s="1"/>
  <c r="C172" i="2" s="1"/>
  <c r="C170" i="2"/>
  <c r="C169" i="2"/>
  <c r="D164" i="2"/>
  <c r="D165" i="2" s="1"/>
  <c r="B164" i="2"/>
  <c r="C164" i="2" s="1"/>
  <c r="C163" i="2"/>
  <c r="C162" i="2"/>
  <c r="C87" i="3" l="1"/>
  <c r="B165" i="2"/>
  <c r="C165" i="2" s="1"/>
  <c r="B81" i="3"/>
  <c r="C81" i="3" s="1"/>
  <c r="C171" i="2"/>
  <c r="D28" i="4"/>
  <c r="D29" i="4" s="1"/>
  <c r="F31" i="4"/>
  <c r="C31" i="4"/>
  <c r="G28" i="4"/>
  <c r="G29" i="4" s="1"/>
  <c r="E28" i="4"/>
  <c r="F28" i="4" s="1"/>
  <c r="B28" i="4"/>
  <c r="C28" i="4" s="1"/>
  <c r="F27" i="4"/>
  <c r="C27" i="4"/>
  <c r="F26" i="4"/>
  <c r="C26" i="4"/>
  <c r="C70" i="3"/>
  <c r="D61" i="3"/>
  <c r="B61" i="3"/>
  <c r="C61" i="3" s="1"/>
  <c r="C60" i="3"/>
  <c r="C59" i="3"/>
  <c r="D44" i="3"/>
  <c r="D47" i="3" s="1"/>
  <c r="D48" i="3" s="1"/>
  <c r="B44" i="3"/>
  <c r="C44" i="3" s="1"/>
  <c r="C43" i="3"/>
  <c r="C42" i="3"/>
  <c r="D26" i="3"/>
  <c r="D28" i="3" s="1"/>
  <c r="D12" i="3"/>
  <c r="C31" i="3"/>
  <c r="B26" i="3"/>
  <c r="B28" i="3" s="1"/>
  <c r="C28" i="3" s="1"/>
  <c r="D25" i="3"/>
  <c r="B25" i="3"/>
  <c r="C25" i="3" s="1"/>
  <c r="C24" i="3"/>
  <c r="C23" i="3"/>
  <c r="B12" i="3"/>
  <c r="B15" i="3" s="1"/>
  <c r="C15" i="3" s="1"/>
  <c r="D11" i="3"/>
  <c r="B11" i="3"/>
  <c r="C11" i="3" s="1"/>
  <c r="C10" i="3"/>
  <c r="C9" i="3"/>
  <c r="B29" i="4" l="1"/>
  <c r="C29" i="4" s="1"/>
  <c r="E29" i="4"/>
  <c r="F29" i="4" s="1"/>
  <c r="B64" i="3"/>
  <c r="D64" i="3"/>
  <c r="D65" i="3" s="1"/>
  <c r="D50" i="3"/>
  <c r="D51" i="3"/>
  <c r="D29" i="3"/>
  <c r="C26" i="3"/>
  <c r="C30" i="3" s="1"/>
  <c r="B29" i="3"/>
  <c r="C29" i="3" s="1"/>
  <c r="B14" i="3"/>
  <c r="C14" i="3" s="1"/>
  <c r="D14" i="3"/>
  <c r="D15" i="3"/>
  <c r="C12" i="3"/>
  <c r="C149" i="2"/>
  <c r="D145" i="2"/>
  <c r="B142" i="2"/>
  <c r="B144" i="2" s="1"/>
  <c r="B145" i="2" s="1"/>
  <c r="C141" i="2"/>
  <c r="C140" i="2"/>
  <c r="C129" i="2"/>
  <c r="D123" i="2"/>
  <c r="B120" i="2"/>
  <c r="C120" i="2" s="1"/>
  <c r="C119" i="2"/>
  <c r="C118" i="2"/>
  <c r="C64" i="3" l="1"/>
  <c r="B65" i="3"/>
  <c r="B67" i="3" s="1"/>
  <c r="C67" i="3" s="1"/>
  <c r="D124" i="2"/>
  <c r="D127" i="2" s="1"/>
  <c r="D146" i="2"/>
  <c r="D148" i="2" s="1"/>
  <c r="D150" i="2" s="1"/>
  <c r="C142" i="2"/>
  <c r="C63" i="3"/>
  <c r="B68" i="3"/>
  <c r="C68" i="3" s="1"/>
  <c r="D67" i="3"/>
  <c r="D68" i="3"/>
  <c r="C46" i="3"/>
  <c r="B47" i="3"/>
  <c r="B48" i="3" s="1"/>
  <c r="B146" i="2"/>
  <c r="C146" i="2" s="1"/>
  <c r="C145" i="2"/>
  <c r="C144" i="2"/>
  <c r="D151" i="2"/>
  <c r="B123" i="2"/>
  <c r="C123" i="2" s="1"/>
  <c r="C107" i="2"/>
  <c r="D103" i="2"/>
  <c r="D104" i="2" s="1"/>
  <c r="B100" i="2"/>
  <c r="C99" i="2"/>
  <c r="C98" i="2"/>
  <c r="D85" i="2"/>
  <c r="D86" i="2" s="1"/>
  <c r="D88" i="2" s="1"/>
  <c r="B82" i="2"/>
  <c r="B84" i="2" s="1"/>
  <c r="C81" i="2"/>
  <c r="C80" i="2"/>
  <c r="C47" i="2"/>
  <c r="D42" i="2"/>
  <c r="D44" i="2" s="1"/>
  <c r="B42" i="2"/>
  <c r="B45" i="2" s="1"/>
  <c r="C45" i="2" s="1"/>
  <c r="C41" i="2"/>
  <c r="C40" i="2"/>
  <c r="C68" i="2"/>
  <c r="C64" i="2"/>
  <c r="D61" i="2"/>
  <c r="D63" i="2" s="1"/>
  <c r="D65" i="2" s="1"/>
  <c r="B61" i="2"/>
  <c r="B66" i="2" s="1"/>
  <c r="C60" i="2"/>
  <c r="C59" i="2"/>
  <c r="C29" i="2"/>
  <c r="D26" i="2"/>
  <c r="D31" i="2" s="1"/>
  <c r="B26" i="2"/>
  <c r="B31" i="2" s="1"/>
  <c r="C31" i="2" s="1"/>
  <c r="D12" i="2"/>
  <c r="B12" i="2"/>
  <c r="D126" i="2" l="1"/>
  <c r="C66" i="2"/>
  <c r="C61" i="2"/>
  <c r="B124" i="2"/>
  <c r="C124" i="2" s="1"/>
  <c r="C42" i="2"/>
  <c r="C122" i="2"/>
  <c r="C65" i="3"/>
  <c r="C47" i="3"/>
  <c r="B51" i="3"/>
  <c r="C51" i="3" s="1"/>
  <c r="C48" i="3"/>
  <c r="B50" i="3"/>
  <c r="C50" i="3" s="1"/>
  <c r="B148" i="2"/>
  <c r="B151" i="2"/>
  <c r="C151" i="2" s="1"/>
  <c r="B103" i="2"/>
  <c r="C103" i="2" s="1"/>
  <c r="C102" i="2"/>
  <c r="C100" i="2"/>
  <c r="D106" i="2"/>
  <c r="D108" i="2" s="1"/>
  <c r="D109" i="2"/>
  <c r="B44" i="2"/>
  <c r="C44" i="2" s="1"/>
  <c r="C84" i="2"/>
  <c r="B85" i="2"/>
  <c r="C85" i="2" s="1"/>
  <c r="C82" i="2"/>
  <c r="D89" i="2"/>
  <c r="D45" i="2"/>
  <c r="B63" i="2"/>
  <c r="B65" i="2" s="1"/>
  <c r="D66" i="2"/>
  <c r="D28" i="2"/>
  <c r="D30" i="2" s="1"/>
  <c r="B28" i="2"/>
  <c r="C25" i="2"/>
  <c r="C24" i="2"/>
  <c r="C11" i="2"/>
  <c r="C10" i="2"/>
  <c r="D14" i="4"/>
  <c r="D15" i="4" s="1"/>
  <c r="F13" i="4"/>
  <c r="C13" i="4"/>
  <c r="B30" i="2" l="1"/>
  <c r="C30" i="2" s="1"/>
  <c r="C28" i="2"/>
  <c r="B150" i="2"/>
  <c r="C150" i="2" s="1"/>
  <c r="C148" i="2"/>
  <c r="C65" i="2"/>
  <c r="C63" i="2"/>
  <c r="B126" i="2"/>
  <c r="C126" i="2" s="1"/>
  <c r="B127" i="2"/>
  <c r="C127" i="2" s="1"/>
  <c r="B104" i="2"/>
  <c r="B86" i="2"/>
  <c r="C26" i="2"/>
  <c r="B15" i="2"/>
  <c r="C15" i="2" s="1"/>
  <c r="C12" i="2"/>
  <c r="D14" i="2"/>
  <c r="D15" i="2"/>
  <c r="F21" i="4"/>
  <c r="F30" i="4" s="1"/>
  <c r="C21" i="4"/>
  <c r="C30" i="4" s="1"/>
  <c r="C17" i="4"/>
  <c r="D16" i="4"/>
  <c r="D18" i="4" s="1"/>
  <c r="E15" i="4"/>
  <c r="E19" i="4" s="1"/>
  <c r="F19" i="4" s="1"/>
  <c r="D19" i="4"/>
  <c r="B14" i="4"/>
  <c r="C14" i="4" s="1"/>
  <c r="G11" i="4"/>
  <c r="G14" i="4" s="1"/>
  <c r="E11" i="4"/>
  <c r="F11" i="4" s="1"/>
  <c r="B11" i="4"/>
  <c r="C11" i="4" s="1"/>
  <c r="F10" i="4"/>
  <c r="C10" i="4"/>
  <c r="F9" i="4"/>
  <c r="C9" i="4"/>
  <c r="B88" i="2" l="1"/>
  <c r="C88" i="2" s="1"/>
  <c r="C86" i="2"/>
  <c r="B109" i="2"/>
  <c r="C109" i="2" s="1"/>
  <c r="C104" i="2"/>
  <c r="B106" i="2"/>
  <c r="B108" i="2" s="1"/>
  <c r="C108" i="2" s="1"/>
  <c r="B89" i="2"/>
  <c r="C89" i="2" s="1"/>
  <c r="C15" i="4"/>
  <c r="C20" i="4" s="1"/>
  <c r="G15" i="4"/>
  <c r="G19" i="4" s="1"/>
  <c r="B14" i="2"/>
  <c r="C14" i="2"/>
  <c r="B15" i="4"/>
  <c r="E16" i="4"/>
  <c r="E18" i="4" s="1"/>
  <c r="F15" i="4"/>
  <c r="B71" i="1"/>
  <c r="F79" i="1"/>
  <c r="C79" i="1"/>
  <c r="G68" i="1"/>
  <c r="C75" i="1"/>
  <c r="E68" i="1"/>
  <c r="F68" i="1" s="1"/>
  <c r="C106" i="2" l="1"/>
  <c r="G16" i="4"/>
  <c r="G18" i="4" s="1"/>
  <c r="C16" i="4"/>
  <c r="E14" i="4"/>
  <c r="F14" i="4" s="1"/>
  <c r="F18" i="4"/>
  <c r="B16" i="4"/>
  <c r="B18" i="4" s="1"/>
  <c r="C18" i="4" s="1"/>
  <c r="B19" i="4"/>
  <c r="C19" i="4" s="1"/>
  <c r="F20" i="4"/>
  <c r="F16" i="4"/>
  <c r="G71" i="1"/>
  <c r="G72" i="1" s="1"/>
  <c r="G77" i="1" s="1"/>
  <c r="B68" i="1" l="1"/>
  <c r="B72" i="1" s="1"/>
  <c r="B77" i="1" s="1"/>
  <c r="C77" i="1" s="1"/>
  <c r="E72" i="1"/>
  <c r="D72" i="1"/>
  <c r="F67" i="1"/>
  <c r="C67" i="1"/>
  <c r="F66" i="1"/>
  <c r="C66" i="1"/>
  <c r="G55" i="1"/>
  <c r="G58" i="1" s="1"/>
  <c r="E55" i="1"/>
  <c r="F55" i="1" s="1"/>
  <c r="D55" i="1"/>
  <c r="D57" i="1" s="1"/>
  <c r="D53" i="1" s="1"/>
  <c r="B55" i="1"/>
  <c r="B58" i="1" s="1"/>
  <c r="E53" i="1"/>
  <c r="F53" i="1" s="1"/>
  <c r="F50" i="1"/>
  <c r="C50" i="1"/>
  <c r="F49" i="1"/>
  <c r="C49" i="1"/>
  <c r="F48" i="1"/>
  <c r="C48" i="1"/>
  <c r="G35" i="1"/>
  <c r="G38" i="1" s="1"/>
  <c r="E35" i="1"/>
  <c r="E37" i="1" s="1"/>
  <c r="E31" i="1" s="1"/>
  <c r="F31" i="1" s="1"/>
  <c r="D35" i="1"/>
  <c r="D38" i="1" s="1"/>
  <c r="B35" i="1"/>
  <c r="B38" i="1" s="1"/>
  <c r="E33" i="1"/>
  <c r="F33" i="1" s="1"/>
  <c r="F30" i="1"/>
  <c r="C30" i="1"/>
  <c r="F29" i="1"/>
  <c r="C29" i="1"/>
  <c r="F28" i="1"/>
  <c r="C28" i="1"/>
  <c r="F11" i="1"/>
  <c r="E14" i="1"/>
  <c r="F14" i="1" s="1"/>
  <c r="C11" i="1"/>
  <c r="B16" i="1"/>
  <c r="B18" i="1" s="1"/>
  <c r="B12" i="1" s="1"/>
  <c r="B14" i="1" s="1"/>
  <c r="C14" i="1" s="1"/>
  <c r="D16" i="1"/>
  <c r="D19" i="1" s="1"/>
  <c r="G16" i="1"/>
  <c r="G18" i="1" s="1"/>
  <c r="C10" i="1"/>
  <c r="C9" i="1"/>
  <c r="F10" i="1"/>
  <c r="F9" i="1"/>
  <c r="E16" i="1"/>
  <c r="E19" i="1" s="1"/>
  <c r="D74" i="1" l="1"/>
  <c r="D76" i="1" s="1"/>
  <c r="D77" i="1"/>
  <c r="E74" i="1"/>
  <c r="E77" i="1"/>
  <c r="F77" i="1" s="1"/>
  <c r="C68" i="1"/>
  <c r="B37" i="1"/>
  <c r="B31" i="1" s="1"/>
  <c r="B33" i="1" s="1"/>
  <c r="C33" i="1" s="1"/>
  <c r="C35" i="1"/>
  <c r="C38" i="1" s="1"/>
  <c r="C55" i="1"/>
  <c r="C57" i="1" s="1"/>
  <c r="B57" i="1"/>
  <c r="B51" i="1" s="1"/>
  <c r="C51" i="1" s="1"/>
  <c r="G74" i="1"/>
  <c r="G76" i="1" s="1"/>
  <c r="E57" i="1"/>
  <c r="E51" i="1" s="1"/>
  <c r="F51" i="1" s="1"/>
  <c r="C72" i="1"/>
  <c r="C78" i="1" s="1"/>
  <c r="B74" i="1"/>
  <c r="B76" i="1" s="1"/>
  <c r="C76" i="1" s="1"/>
  <c r="F72" i="1"/>
  <c r="F78" i="1" s="1"/>
  <c r="F58" i="1"/>
  <c r="F57" i="1"/>
  <c r="D58" i="1"/>
  <c r="G57" i="1"/>
  <c r="E58" i="1"/>
  <c r="G37" i="1"/>
  <c r="E38" i="1"/>
  <c r="F35" i="1"/>
  <c r="D37" i="1"/>
  <c r="D33" i="1" s="1"/>
  <c r="C12" i="1"/>
  <c r="F16" i="1"/>
  <c r="F18" i="1" s="1"/>
  <c r="B19" i="1"/>
  <c r="G19" i="1"/>
  <c r="C16" i="1"/>
  <c r="D18" i="1"/>
  <c r="D14" i="1" s="1"/>
  <c r="E18" i="1"/>
  <c r="E12" i="1" s="1"/>
  <c r="F12" i="1" s="1"/>
  <c r="C58" i="1" l="1"/>
  <c r="E71" i="1"/>
  <c r="F71" i="1" s="1"/>
  <c r="E76" i="1"/>
  <c r="F76" i="1" s="1"/>
  <c r="C74" i="1"/>
  <c r="C37" i="1"/>
  <c r="C31" i="1"/>
  <c r="B53" i="1"/>
  <c r="C53" i="1" s="1"/>
  <c r="C71" i="1"/>
  <c r="F74" i="1"/>
  <c r="F38" i="1"/>
  <c r="F37" i="1"/>
  <c r="F19" i="1"/>
  <c r="C18" i="1"/>
  <c r="C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tc={EEA35722-2185-4FE4-B1D5-EE61D34C79D7}</author>
    <author>Debra Plog</author>
  </authors>
  <commentList>
    <comment ref="H1" authorId="0" shapeId="0" xr:uid="{EEA35722-2185-4FE4-B1D5-EE61D34C79D7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Changed this</t>
      </text>
    </comment>
    <comment ref="B13" authorId="1" shapeId="0" xr:uid="{AB6A4787-5361-4875-B7F7-03BBEA4AA29C}">
      <text>
        <r>
          <rPr>
            <b/>
            <sz val="9"/>
            <color indexed="81"/>
            <rFont val="Tahoma"/>
            <family val="2"/>
          </rPr>
          <t>Debra Plog:</t>
        </r>
        <r>
          <rPr>
            <sz val="9"/>
            <color indexed="81"/>
            <rFont val="Tahoma"/>
            <family val="2"/>
          </rPr>
          <t xml:space="preserve">
Cannot be greater than total eligible compensation</t>
        </r>
      </text>
    </comment>
    <comment ref="E13" authorId="1" shapeId="0" xr:uid="{556238B3-E59C-4B49-8775-EB904E818555}">
      <text>
        <r>
          <rPr>
            <b/>
            <sz val="9"/>
            <color indexed="81"/>
            <rFont val="Tahoma"/>
            <family val="2"/>
          </rPr>
          <t>Debra Plog:</t>
        </r>
        <r>
          <rPr>
            <sz val="9"/>
            <color indexed="81"/>
            <rFont val="Tahoma"/>
            <family val="2"/>
          </rPr>
          <t xml:space="preserve">
Cannot be greater than total eligible compensation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Debra Plog</author>
  </authors>
  <commentList>
    <comment ref="B84" authorId="0" shapeId="0" xr:uid="{2B31F506-3A7E-4888-9EAD-838ADE248F25}">
      <text>
        <r>
          <rPr>
            <b/>
            <sz val="9"/>
            <color indexed="81"/>
            <rFont val="Tahoma"/>
            <family val="2"/>
          </rPr>
          <t>Debra Plog:</t>
        </r>
        <r>
          <rPr>
            <sz val="9"/>
            <color indexed="81"/>
            <rFont val="Tahoma"/>
            <family val="2"/>
          </rPr>
          <t xml:space="preserve">
Cannot be greater than total eligible compensation</t>
        </r>
      </text>
    </comment>
    <comment ref="B102" authorId="0" shapeId="0" xr:uid="{35216E57-219F-4649-90A5-0666DE36F3FF}">
      <text>
        <r>
          <rPr>
            <b/>
            <sz val="9"/>
            <color indexed="81"/>
            <rFont val="Tahoma"/>
            <family val="2"/>
          </rPr>
          <t>Debra Plog:</t>
        </r>
        <r>
          <rPr>
            <sz val="9"/>
            <color indexed="81"/>
            <rFont val="Tahoma"/>
            <family val="2"/>
          </rPr>
          <t xml:space="preserve">
Cannot be greater than total eligible compensation</t>
        </r>
      </text>
    </comment>
    <comment ref="B122" authorId="0" shapeId="0" xr:uid="{CE0366B0-E205-4446-9430-EB48740E6400}">
      <text>
        <r>
          <rPr>
            <b/>
            <sz val="9"/>
            <color indexed="81"/>
            <rFont val="Tahoma"/>
            <family val="2"/>
          </rPr>
          <t>Debra Plog:</t>
        </r>
        <r>
          <rPr>
            <sz val="9"/>
            <color indexed="81"/>
            <rFont val="Tahoma"/>
            <family val="2"/>
          </rPr>
          <t xml:space="preserve">
Cannot be greater than total eligible compensation</t>
        </r>
      </text>
    </comment>
    <comment ref="B144" authorId="0" shapeId="0" xr:uid="{E0BBB0C8-B5D6-41A1-AE5C-76B24B7841E1}">
      <text>
        <r>
          <rPr>
            <b/>
            <sz val="9"/>
            <color indexed="81"/>
            <rFont val="Tahoma"/>
            <family val="2"/>
          </rPr>
          <t>Debra Plog:</t>
        </r>
        <r>
          <rPr>
            <sz val="9"/>
            <color indexed="81"/>
            <rFont val="Tahoma"/>
            <family val="2"/>
          </rPr>
          <t xml:space="preserve">
Cannot be greater than total eligible compensation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Debra Plog</author>
  </authors>
  <commentList>
    <comment ref="B46" authorId="0" shapeId="0" xr:uid="{AC4BC039-0CDF-4FB0-9951-177B3BF7A6DF}">
      <text>
        <r>
          <rPr>
            <b/>
            <sz val="9"/>
            <color indexed="81"/>
            <rFont val="Tahoma"/>
            <family val="2"/>
          </rPr>
          <t>Debra Plog:</t>
        </r>
        <r>
          <rPr>
            <sz val="9"/>
            <color indexed="81"/>
            <rFont val="Tahoma"/>
            <family val="2"/>
          </rPr>
          <t xml:space="preserve">
Cannot be greater than total eligible compensation</t>
        </r>
      </text>
    </comment>
    <comment ref="B63" authorId="0" shapeId="0" xr:uid="{6D08040C-CB25-4660-8678-750BAEAEF6F7}">
      <text>
        <r>
          <rPr>
            <b/>
            <sz val="9"/>
            <color indexed="81"/>
            <rFont val="Tahoma"/>
            <family val="2"/>
          </rPr>
          <t>Debra Plog:</t>
        </r>
        <r>
          <rPr>
            <sz val="9"/>
            <color indexed="81"/>
            <rFont val="Tahoma"/>
            <family val="2"/>
          </rPr>
          <t xml:space="preserve">
Cannot be greater than total eligible compensation</t>
        </r>
      </text>
    </comment>
  </commentList>
</comments>
</file>

<file path=xl/sharedStrings.xml><?xml version="1.0" encoding="utf-8"?>
<sst xmlns="http://schemas.openxmlformats.org/spreadsheetml/2006/main" count="499" uniqueCount="107">
  <si>
    <t>Base salary</t>
  </si>
  <si>
    <t>8.55% employer</t>
  </si>
  <si>
    <t>TRS Regular Annual Compensation (RAC)</t>
  </si>
  <si>
    <t>Yearly</t>
  </si>
  <si>
    <t>9.5% Employer</t>
  </si>
  <si>
    <t>Monthly (yearly/12)</t>
  </si>
  <si>
    <t>TRS eligible fringe benefits total</t>
  </si>
  <si>
    <t>Special one-time payment*</t>
  </si>
  <si>
    <t>Contributions to TRS are calculated and paid on Regular Annual Compensation (RAC)</t>
  </si>
  <si>
    <t>Please refer to Section 4 of the Employer Manual for statutes and rules regarding contributions</t>
  </si>
  <si>
    <t>*Use this column to calculate a one-time special payment such as a Christmas Bonues</t>
  </si>
  <si>
    <t>Employer deducts OTRS member contribution from member salary</t>
  </si>
  <si>
    <t>State credit offset based on experience</t>
  </si>
  <si>
    <t>Ineligible fringe benefits</t>
  </si>
  <si>
    <t>Out-of-pocket 7% member contribution</t>
  </si>
  <si>
    <t>Employee take-home before taxes</t>
  </si>
  <si>
    <t xml:space="preserve">     (Base salary + all fringes - 7% TRS)</t>
  </si>
  <si>
    <t xml:space="preserve">     (Base salary + TRS eligible fringes)</t>
  </si>
  <si>
    <t>Member Contribution (RAC * .07)</t>
  </si>
  <si>
    <t>Employer Statutory Fee (RAC * emp rate)</t>
  </si>
  <si>
    <t xml:space="preserve">     (RAC * .07)</t>
  </si>
  <si>
    <t>Member pays member contributions; no state credit offset</t>
  </si>
  <si>
    <t>Member pays member contributions with state credit offset</t>
  </si>
  <si>
    <t>Employer pays member contributions; no state credit offset</t>
  </si>
  <si>
    <t xml:space="preserve">     Base salary + TRS eligible fringes</t>
  </si>
  <si>
    <t>9.5% employer rate</t>
  </si>
  <si>
    <t>Excluding employer-paid member cont</t>
  </si>
  <si>
    <t>Total eligible compensation</t>
  </si>
  <si>
    <t>Member Contribution paid to TRS</t>
  </si>
  <si>
    <t>Portion of RAC covered by external sources</t>
  </si>
  <si>
    <t>Compensation on which employer will pay member contributions</t>
  </si>
  <si>
    <t>Member paid by employer as fringe *.75269</t>
  </si>
  <si>
    <t>See below for specific scenarios</t>
  </si>
  <si>
    <t>Master contribution calculator:  Includes every scenario</t>
  </si>
  <si>
    <t>8.55% employer fee</t>
  </si>
  <si>
    <t>emp rate</t>
  </si>
  <si>
    <t>who pays member</t>
  </si>
  <si>
    <t>state credit</t>
  </si>
  <si>
    <t>fed match</t>
  </si>
  <si>
    <t>member</t>
  </si>
  <si>
    <t>Employer</t>
  </si>
  <si>
    <t>yes</t>
  </si>
  <si>
    <t>no</t>
  </si>
  <si>
    <t>partial</t>
  </si>
  <si>
    <t>Employer rate</t>
  </si>
  <si>
    <t>Member 7%</t>
  </si>
  <si>
    <t>State Credit</t>
  </si>
  <si>
    <t>Matching Funds</t>
  </si>
  <si>
    <t>Yes</t>
  </si>
  <si>
    <t>No</t>
  </si>
  <si>
    <t>Calculator 1</t>
  </si>
  <si>
    <t>No federal/matching contributions</t>
  </si>
  <si>
    <t>Member pays member 7%</t>
  </si>
  <si>
    <t>Employer Statutory Fee (RAC * .095)</t>
  </si>
  <si>
    <t>With state credit offset</t>
  </si>
  <si>
    <t>No state credit offset</t>
  </si>
  <si>
    <t>Member Contribution paid to TRS (7% - offset)</t>
  </si>
  <si>
    <t>With federal/matching contributions</t>
  </si>
  <si>
    <t>Calculator 2</t>
  </si>
  <si>
    <t>Calculator 3</t>
  </si>
  <si>
    <t>Calculator 4</t>
  </si>
  <si>
    <t>Calculator 5</t>
  </si>
  <si>
    <t>Calculator 6</t>
  </si>
  <si>
    <t>Member Contribution reported to TRS (RAC * .07)</t>
  </si>
  <si>
    <t>Calculator 7</t>
  </si>
  <si>
    <t>Calculator 8</t>
  </si>
  <si>
    <t>Calculator 9</t>
  </si>
  <si>
    <t>Calculator 10</t>
  </si>
  <si>
    <t>Please note that rounding will often cause contribution amounts to be a penny or two different.  Both amounts are correct and can be used.</t>
  </si>
  <si>
    <t>Calculator</t>
  </si>
  <si>
    <t>Member pays 7% out of pocket</t>
  </si>
  <si>
    <t>Specialized calculators for specific scenarios for 9.5% employers</t>
  </si>
  <si>
    <t>Specialized calculators for specific scenarios for 8.55% employers</t>
  </si>
  <si>
    <t>Calculator 15</t>
  </si>
  <si>
    <t>Calculator 16</t>
  </si>
  <si>
    <t>Calculator 17</t>
  </si>
  <si>
    <t>Calculator 18</t>
  </si>
  <si>
    <t>Member paid by employer as fringe *.075269</t>
  </si>
  <si>
    <t>Employer Statutory Fee (RAC * .0855)</t>
  </si>
  <si>
    <t>Active contributions paid on active members including retirees who return to active employment</t>
  </si>
  <si>
    <t>Post Retirement Contributions paid on retired members who receive monthly retirement benefits</t>
  </si>
  <si>
    <t>Employer Statutory Fee (RAC * 16.5% or 15.55%)</t>
  </si>
  <si>
    <t>Employer Statutory Fee (RAC * 9.5% or 8.55%)</t>
  </si>
  <si>
    <t>Member paid by employer as fringe * 7.5269%</t>
  </si>
  <si>
    <t>Post Retirement</t>
  </si>
  <si>
    <t>Calculator 19</t>
  </si>
  <si>
    <t>Calculator 20</t>
  </si>
  <si>
    <t>Post Retirement without Matching Funds</t>
  </si>
  <si>
    <t>Post Retirement with Matching Funds</t>
  </si>
  <si>
    <t>Excluding employer-paid member contributions</t>
  </si>
  <si>
    <t>Unlock: Oklahoma</t>
  </si>
  <si>
    <t>Enter information in highlighted cells</t>
  </si>
  <si>
    <t>N/A</t>
  </si>
  <si>
    <t>Master contribution calculator:  Includes every scenario                  See below for specific scenarios</t>
  </si>
  <si>
    <t>Employer pays all or part of member 7%</t>
  </si>
  <si>
    <t>Member Contribution paid to TRS (7% - offset)  (Reported as Member Before Tax)</t>
  </si>
  <si>
    <t>Total Member Contribution due (RAC * .07)  (Member Before Tax plus State Credit when applicable)</t>
  </si>
  <si>
    <t>TRS Regular Annual Compensation (RAC):  Base salary plus TRS eligible fringe benefits plus member contributions if paid by employer</t>
  </si>
  <si>
    <t>Summer School RAC covered by external sources</t>
  </si>
  <si>
    <t>Post Retirement with no matching fee</t>
  </si>
  <si>
    <t>Post Retirement with matching fee</t>
  </si>
  <si>
    <t>Matching fee (Summer FY2023 rate 4.00%)</t>
  </si>
  <si>
    <t>Employer Statutory Fee (RAC * 16.5%)</t>
  </si>
  <si>
    <t>Matching fee (Summer FY2024 rate 4.20%)</t>
  </si>
  <si>
    <t>Matching fee (FY2024 rate 8.4%)</t>
  </si>
  <si>
    <t>Matching fee (FY2023 rate 8.4%)</t>
  </si>
  <si>
    <r>
      <t xml:space="preserve">Section 5:  Calculating Contributions     Employer Manual    Edited  </t>
    </r>
    <r>
      <rPr>
        <b/>
        <sz val="14"/>
        <rFont val="Calibri"/>
        <family val="2"/>
        <scheme val="minor"/>
      </rPr>
      <t>07-21-23 for FY2024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</si>
</sst>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0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8" fontId="1" fillId="0" borderId="4" xfId="0" applyNumberFormat="1" applyFont="1" applyBorder="1" applyAlignment="1">
      <alignment horizontal="center" vertical="center" wrapText="1"/>
    </xf>
    <xf numFmtId="8" fontId="1" fillId="0" borderId="0" xfId="0" applyNumberFormat="1" applyFont="1" applyBorder="1" applyAlignment="1">
      <alignment horizontal="center" vertical="center" wrapText="1"/>
    </xf>
    <xf numFmtId="8" fontId="1" fillId="2" borderId="4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 applyBorder="1" applyAlignment="1">
      <alignment horizontal="center" vertical="center" wrapText="1"/>
    </xf>
    <xf numFmtId="8" fontId="1" fillId="0" borderId="6" xfId="0" applyNumberFormat="1" applyFont="1" applyBorder="1" applyAlignment="1">
      <alignment horizontal="center" vertical="center" wrapText="1"/>
    </xf>
    <xf numFmtId="8" fontId="1" fillId="0" borderId="7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8" fontId="5" fillId="0" borderId="5" xfId="0" applyNumberFormat="1" applyFont="1" applyBorder="1" applyAlignment="1">
      <alignment horizontal="center" vertical="center" wrapText="1"/>
    </xf>
    <xf numFmtId="8" fontId="5" fillId="2" borderId="5" xfId="0" applyNumberFormat="1" applyFont="1" applyFill="1" applyBorder="1" applyAlignment="1">
      <alignment horizontal="center" vertical="center" wrapText="1"/>
    </xf>
    <xf numFmtId="8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8" fontId="1" fillId="2" borderId="0" xfId="0" applyNumberFormat="1" applyFont="1" applyFill="1" applyBorder="1" applyAlignment="1">
      <alignment vertical="center" wrapText="1"/>
    </xf>
    <xf numFmtId="8" fontId="1" fillId="2" borderId="2" xfId="0" applyNumberFormat="1" applyFont="1" applyFill="1" applyBorder="1" applyAlignment="1">
      <alignment vertical="center" wrapText="1"/>
    </xf>
    <xf numFmtId="8" fontId="1" fillId="2" borderId="7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164" fontId="1" fillId="2" borderId="0" xfId="1" applyNumberFormat="1" applyFont="1" applyFill="1" applyBorder="1" applyAlignment="1">
      <alignment vertical="center" wrapText="1"/>
    </xf>
    <xf numFmtId="8" fontId="5" fillId="2" borderId="0" xfId="0" applyNumberFormat="1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164" fontId="1" fillId="2" borderId="10" xfId="1" applyNumberFormat="1" applyFont="1" applyFill="1" applyBorder="1" applyAlignment="1">
      <alignment vertical="center" wrapText="1"/>
    </xf>
    <xf numFmtId="8" fontId="1" fillId="2" borderId="10" xfId="0" applyNumberFormat="1" applyFont="1" applyFill="1" applyBorder="1" applyAlignment="1">
      <alignment vertical="center" wrapText="1"/>
    </xf>
    <xf numFmtId="8" fontId="5" fillId="2" borderId="10" xfId="0" applyNumberFormat="1" applyFont="1" applyFill="1" applyBorder="1" applyAlignment="1">
      <alignment vertical="center" wrapText="1"/>
    </xf>
    <xf numFmtId="164" fontId="1" fillId="2" borderId="2" xfId="1" applyNumberFormat="1" applyFont="1" applyFill="1" applyBorder="1" applyAlignment="1">
      <alignment vertical="center" wrapText="1"/>
    </xf>
    <xf numFmtId="8" fontId="5" fillId="2" borderId="2" xfId="0" applyNumberFormat="1" applyFont="1" applyFill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8" fontId="5" fillId="2" borderId="7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8" fontId="1" fillId="4" borderId="2" xfId="0" applyNumberFormat="1" applyFont="1" applyFill="1" applyBorder="1" applyAlignment="1">
      <alignment vertical="center" wrapText="1"/>
    </xf>
    <xf numFmtId="8" fontId="5" fillId="4" borderId="3" xfId="0" applyNumberFormat="1" applyFont="1" applyFill="1" applyBorder="1" applyAlignment="1">
      <alignment vertical="center" wrapText="1"/>
    </xf>
    <xf numFmtId="8" fontId="1" fillId="4" borderId="0" xfId="0" applyNumberFormat="1" applyFont="1" applyFill="1" applyBorder="1" applyAlignment="1">
      <alignment vertical="center" wrapText="1"/>
    </xf>
    <xf numFmtId="8" fontId="5" fillId="4" borderId="5" xfId="0" applyNumberFormat="1" applyFont="1" applyFill="1" applyBorder="1" applyAlignment="1">
      <alignment vertical="center" wrapText="1"/>
    </xf>
    <xf numFmtId="8" fontId="1" fillId="4" borderId="7" xfId="0" applyNumberFormat="1" applyFont="1" applyFill="1" applyBorder="1" applyAlignment="1">
      <alignment vertical="center" wrapText="1"/>
    </xf>
    <xf numFmtId="8" fontId="5" fillId="4" borderId="8" xfId="0" applyNumberFormat="1" applyFont="1" applyFill="1" applyBorder="1" applyAlignment="1">
      <alignment vertical="center" wrapText="1"/>
    </xf>
    <xf numFmtId="8" fontId="1" fillId="4" borderId="10" xfId="0" applyNumberFormat="1" applyFont="1" applyFill="1" applyBorder="1" applyAlignment="1">
      <alignment vertical="center" wrapText="1"/>
    </xf>
    <xf numFmtId="8" fontId="5" fillId="4" borderId="11" xfId="0" applyNumberFormat="1" applyFont="1" applyFill="1" applyBorder="1" applyAlignment="1">
      <alignment vertical="center" wrapText="1"/>
    </xf>
    <xf numFmtId="164" fontId="1" fillId="4" borderId="2" xfId="1" applyNumberFormat="1" applyFont="1" applyFill="1" applyBorder="1" applyAlignment="1">
      <alignment vertical="center" wrapText="1"/>
    </xf>
    <xf numFmtId="164" fontId="7" fillId="4" borderId="7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165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10" fillId="0" borderId="0" xfId="0" applyNumberFormat="1" applyFont="1" applyFill="1" applyBorder="1" applyAlignment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6" fillId="0" borderId="15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horizontal="right" vertical="center" wrapText="1"/>
    </xf>
    <xf numFmtId="0" fontId="6" fillId="0" borderId="1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vertical="center" wrapText="1"/>
    </xf>
    <xf numFmtId="8" fontId="5" fillId="2" borderId="3" xfId="0" applyNumberFormat="1" applyFont="1" applyFill="1" applyBorder="1" applyAlignment="1">
      <alignment vertical="center" wrapText="1"/>
    </xf>
    <xf numFmtId="164" fontId="1" fillId="2" borderId="4" xfId="1" applyNumberFormat="1" applyFont="1" applyFill="1" applyBorder="1" applyAlignment="1">
      <alignment vertical="center" wrapText="1"/>
    </xf>
    <xf numFmtId="8" fontId="5" fillId="2" borderId="5" xfId="0" applyNumberFormat="1" applyFont="1" applyFill="1" applyBorder="1" applyAlignment="1">
      <alignment vertical="center" wrapText="1"/>
    </xf>
    <xf numFmtId="164" fontId="1" fillId="2" borderId="6" xfId="1" applyNumberFormat="1" applyFont="1" applyFill="1" applyBorder="1" applyAlignment="1">
      <alignment vertical="center" wrapText="1"/>
    </xf>
    <xf numFmtId="8" fontId="5" fillId="2" borderId="8" xfId="0" applyNumberFormat="1" applyFont="1" applyFill="1" applyBorder="1" applyAlignment="1">
      <alignment vertical="center" wrapText="1"/>
    </xf>
    <xf numFmtId="164" fontId="1" fillId="2" borderId="9" xfId="1" applyNumberFormat="1" applyFont="1" applyFill="1" applyBorder="1" applyAlignment="1">
      <alignment vertical="center" wrapText="1"/>
    </xf>
    <xf numFmtId="8" fontId="5" fillId="2" borderId="11" xfId="0" applyNumberFormat="1" applyFont="1" applyFill="1" applyBorder="1" applyAlignment="1">
      <alignment vertical="center" wrapText="1"/>
    </xf>
    <xf numFmtId="164" fontId="7" fillId="2" borderId="6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10" fontId="0" fillId="0" borderId="0" xfId="0" applyNumberFormat="1"/>
    <xf numFmtId="0" fontId="0" fillId="0" borderId="0" xfId="0" applyAlignment="1">
      <alignment horizontal="center"/>
    </xf>
    <xf numFmtId="8" fontId="1" fillId="4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11" fillId="0" borderId="16" xfId="2" applyBorder="1" applyAlignment="1">
      <alignment horizontal="center"/>
    </xf>
    <xf numFmtId="0" fontId="12" fillId="5" borderId="16" xfId="0" applyFont="1" applyFill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164" fontId="7" fillId="0" borderId="0" xfId="0" applyNumberFormat="1" applyFont="1" applyFill="1" applyBorder="1" applyAlignment="1">
      <alignment vertical="center" wrapText="1"/>
    </xf>
    <xf numFmtId="8" fontId="5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7" borderId="6" xfId="0" applyFont="1" applyFill="1" applyBorder="1" applyAlignment="1">
      <alignment vertical="center"/>
    </xf>
    <xf numFmtId="0" fontId="0" fillId="0" borderId="16" xfId="0" applyFill="1" applyBorder="1" applyAlignment="1">
      <alignment horizontal="center"/>
    </xf>
    <xf numFmtId="0" fontId="1" fillId="7" borderId="0" xfId="0" applyFont="1" applyFill="1" applyBorder="1" applyAlignment="1">
      <alignment vertical="center" wrapText="1"/>
    </xf>
    <xf numFmtId="0" fontId="13" fillId="0" borderId="15" xfId="0" applyFont="1" applyBorder="1" applyAlignment="1">
      <alignment horizontal="right" vertical="center" wrapText="1"/>
    </xf>
    <xf numFmtId="8" fontId="5" fillId="4" borderId="5" xfId="0" applyNumberFormat="1" applyFont="1" applyFill="1" applyBorder="1" applyAlignment="1" applyProtection="1">
      <alignment vertical="center" wrapText="1"/>
    </xf>
    <xf numFmtId="164" fontId="1" fillId="8" borderId="1" xfId="1" applyNumberFormat="1" applyFont="1" applyFill="1" applyBorder="1" applyAlignment="1" applyProtection="1">
      <alignment vertical="center" wrapText="1"/>
      <protection locked="0"/>
    </xf>
    <xf numFmtId="164" fontId="1" fillId="8" borderId="4" xfId="1" applyNumberFormat="1" applyFont="1" applyFill="1" applyBorder="1" applyAlignment="1" applyProtection="1">
      <alignment vertical="center" wrapText="1"/>
      <protection locked="0"/>
    </xf>
    <xf numFmtId="0" fontId="5" fillId="2" borderId="27" xfId="0" applyFont="1" applyFill="1" applyBorder="1" applyAlignment="1">
      <alignment horizontal="center" vertical="center" wrapText="1"/>
    </xf>
    <xf numFmtId="8" fontId="5" fillId="8" borderId="26" xfId="0" applyNumberFormat="1" applyFont="1" applyFill="1" applyBorder="1" applyAlignment="1" applyProtection="1">
      <alignment vertical="center" wrapText="1"/>
      <protection locked="0"/>
    </xf>
    <xf numFmtId="8" fontId="5" fillId="8" borderId="29" xfId="0" applyNumberFormat="1" applyFont="1" applyFill="1" applyBorder="1" applyAlignment="1" applyProtection="1">
      <alignment vertical="center" wrapText="1"/>
      <protection locked="0"/>
    </xf>
    <xf numFmtId="8" fontId="5" fillId="2" borderId="29" xfId="0" applyNumberFormat="1" applyFont="1" applyFill="1" applyBorder="1" applyAlignment="1">
      <alignment vertical="center" wrapText="1"/>
    </xf>
    <xf numFmtId="8" fontId="5" fillId="2" borderId="27" xfId="0" applyNumberFormat="1" applyFont="1" applyFill="1" applyBorder="1" applyAlignment="1">
      <alignment vertical="center" wrapText="1"/>
    </xf>
    <xf numFmtId="8" fontId="5" fillId="2" borderId="26" xfId="0" applyNumberFormat="1" applyFont="1" applyFill="1" applyBorder="1" applyAlignment="1">
      <alignment vertical="center" wrapText="1"/>
    </xf>
    <xf numFmtId="8" fontId="5" fillId="2" borderId="28" xfId="0" applyNumberFormat="1" applyFont="1" applyFill="1" applyBorder="1" applyAlignment="1">
      <alignment vertical="center" wrapText="1"/>
    </xf>
    <xf numFmtId="8" fontId="5" fillId="8" borderId="29" xfId="0" applyNumberFormat="1" applyFont="1" applyFill="1" applyBorder="1" applyAlignment="1">
      <alignment vertical="center" wrapText="1"/>
    </xf>
    <xf numFmtId="8" fontId="5" fillId="8" borderId="26" xfId="0" applyNumberFormat="1" applyFont="1" applyFill="1" applyBorder="1" applyAlignment="1">
      <alignment vertical="center" wrapText="1"/>
    </xf>
    <xf numFmtId="8" fontId="1" fillId="5" borderId="2" xfId="0" applyNumberFormat="1" applyFont="1" applyFill="1" applyBorder="1" applyAlignment="1" applyProtection="1">
      <alignment vertical="center" wrapText="1"/>
      <protection locked="0"/>
    </xf>
    <xf numFmtId="8" fontId="1" fillId="5" borderId="0" xfId="0" applyNumberFormat="1" applyFont="1" applyFill="1" applyBorder="1" applyAlignment="1" applyProtection="1">
      <alignment vertical="center" wrapText="1"/>
      <protection locked="0"/>
    </xf>
    <xf numFmtId="8" fontId="1" fillId="4" borderId="0" xfId="0" applyNumberFormat="1" applyFont="1" applyFill="1" applyBorder="1" applyAlignment="1">
      <alignment horizontal="right" vertical="center" wrapText="1"/>
    </xf>
    <xf numFmtId="8" fontId="5" fillId="5" borderId="3" xfId="0" applyNumberFormat="1" applyFont="1" applyFill="1" applyBorder="1" applyAlignment="1" applyProtection="1">
      <alignment vertical="center" wrapText="1"/>
      <protection locked="0"/>
    </xf>
    <xf numFmtId="8" fontId="5" fillId="5" borderId="5" xfId="0" applyNumberFormat="1" applyFont="1" applyFill="1" applyBorder="1" applyAlignment="1" applyProtection="1">
      <alignment vertical="center" wrapText="1"/>
      <protection locked="0"/>
    </xf>
    <xf numFmtId="8" fontId="5" fillId="4" borderId="5" xfId="0" applyNumberFormat="1" applyFont="1" applyFill="1" applyBorder="1" applyAlignment="1" applyProtection="1">
      <alignment horizontal="right" vertical="center" wrapText="1"/>
      <protection locked="0"/>
    </xf>
    <xf numFmtId="164" fontId="1" fillId="5" borderId="2" xfId="1" applyNumberFormat="1" applyFont="1" applyFill="1" applyBorder="1" applyAlignment="1">
      <alignment vertical="center" wrapText="1"/>
    </xf>
    <xf numFmtId="164" fontId="1" fillId="5" borderId="2" xfId="1" applyNumberFormat="1" applyFont="1" applyFill="1" applyBorder="1" applyAlignment="1" applyProtection="1">
      <alignment vertical="center" wrapText="1"/>
      <protection locked="0"/>
    </xf>
    <xf numFmtId="8" fontId="5" fillId="8" borderId="3" xfId="0" applyNumberFormat="1" applyFont="1" applyFill="1" applyBorder="1" applyAlignment="1" applyProtection="1">
      <alignment vertical="center" wrapText="1"/>
      <protection locked="0"/>
    </xf>
    <xf numFmtId="8" fontId="5" fillId="8" borderId="5" xfId="0" applyNumberFormat="1" applyFont="1" applyFill="1" applyBorder="1" applyAlignment="1" applyProtection="1">
      <alignment vertical="center" wrapText="1"/>
      <protection locked="0"/>
    </xf>
    <xf numFmtId="8" fontId="5" fillId="8" borderId="31" xfId="0" applyNumberFormat="1" applyFont="1" applyFill="1" applyBorder="1" applyAlignment="1" applyProtection="1">
      <alignment vertical="center" wrapText="1"/>
      <protection locked="0"/>
    </xf>
    <xf numFmtId="8" fontId="5" fillId="8" borderId="32" xfId="0" applyNumberFormat="1" applyFont="1" applyFill="1" applyBorder="1" applyAlignment="1" applyProtection="1">
      <alignment vertical="center" wrapText="1"/>
      <protection locked="0"/>
    </xf>
    <xf numFmtId="8" fontId="5" fillId="2" borderId="32" xfId="0" applyNumberFormat="1" applyFont="1" applyFill="1" applyBorder="1" applyAlignment="1">
      <alignment vertical="center" wrapText="1"/>
    </xf>
    <xf numFmtId="8" fontId="5" fillId="2" borderId="30" xfId="0" applyNumberFormat="1" applyFont="1" applyFill="1" applyBorder="1" applyAlignment="1">
      <alignment vertical="center" wrapText="1"/>
    </xf>
    <xf numFmtId="8" fontId="5" fillId="2" borderId="31" xfId="0" applyNumberFormat="1" applyFont="1" applyFill="1" applyBorder="1" applyAlignment="1">
      <alignment vertical="center" wrapText="1"/>
    </xf>
    <xf numFmtId="8" fontId="5" fillId="2" borderId="33" xfId="0" applyNumberFormat="1" applyFont="1" applyFill="1" applyBorder="1" applyAlignment="1">
      <alignment vertical="center" wrapText="1"/>
    </xf>
    <xf numFmtId="8" fontId="5" fillId="8" borderId="32" xfId="0" applyNumberFormat="1" applyFont="1" applyFill="1" applyBorder="1" applyAlignment="1">
      <alignment vertical="center" wrapText="1"/>
    </xf>
    <xf numFmtId="164" fontId="1" fillId="8" borderId="34" xfId="1" applyNumberFormat="1" applyFont="1" applyFill="1" applyBorder="1" applyAlignment="1" applyProtection="1">
      <alignment vertical="center" wrapText="1"/>
      <protection locked="0"/>
    </xf>
    <xf numFmtId="8" fontId="1" fillId="8" borderId="2" xfId="0" applyNumberFormat="1" applyFont="1" applyFill="1" applyBorder="1" applyAlignment="1" applyProtection="1">
      <alignment vertical="center" wrapText="1"/>
      <protection locked="0"/>
    </xf>
    <xf numFmtId="8" fontId="1" fillId="8" borderId="0" xfId="0" applyNumberFormat="1" applyFont="1" applyFill="1" applyBorder="1" applyAlignment="1" applyProtection="1">
      <alignment vertical="center" wrapText="1"/>
      <protection locked="0"/>
    </xf>
    <xf numFmtId="164" fontId="1" fillId="8" borderId="2" xfId="1" applyNumberFormat="1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wrapText="1"/>
    </xf>
    <xf numFmtId="164" fontId="7" fillId="2" borderId="4" xfId="0" applyNumberFormat="1" applyFont="1" applyFill="1" applyBorder="1" applyAlignment="1">
      <alignment vertical="center" wrapText="1"/>
    </xf>
    <xf numFmtId="164" fontId="7" fillId="4" borderId="0" xfId="0" applyNumberFormat="1" applyFont="1" applyFill="1" applyBorder="1" applyAlignment="1">
      <alignment vertical="center" wrapText="1"/>
    </xf>
    <xf numFmtId="164" fontId="1" fillId="8" borderId="1" xfId="1" applyNumberFormat="1" applyFont="1" applyFill="1" applyBorder="1" applyAlignment="1">
      <alignment vertical="center" wrapText="1"/>
    </xf>
    <xf numFmtId="164" fontId="1" fillId="8" borderId="4" xfId="1" applyNumberFormat="1" applyFont="1" applyFill="1" applyBorder="1" applyAlignment="1">
      <alignment vertical="center" wrapText="1"/>
    </xf>
    <xf numFmtId="8" fontId="5" fillId="2" borderId="35" xfId="0" applyNumberFormat="1" applyFont="1" applyFill="1" applyBorder="1" applyAlignment="1">
      <alignment vertical="center" wrapText="1"/>
    </xf>
    <xf numFmtId="8" fontId="5" fillId="8" borderId="34" xfId="0" applyNumberFormat="1" applyFont="1" applyFill="1" applyBorder="1" applyAlignment="1" applyProtection="1">
      <alignment vertical="center" wrapText="1"/>
      <protection locked="0"/>
    </xf>
    <xf numFmtId="8" fontId="5" fillId="2" borderId="36" xfId="0" applyNumberFormat="1" applyFont="1" applyFill="1" applyBorder="1" applyAlignment="1">
      <alignment vertical="center" wrapText="1"/>
    </xf>
    <xf numFmtId="8" fontId="5" fillId="8" borderId="2" xfId="0" applyNumberFormat="1" applyFont="1" applyFill="1" applyBorder="1" applyAlignment="1">
      <alignment vertical="center" wrapText="1"/>
    </xf>
    <xf numFmtId="0" fontId="0" fillId="0" borderId="4" xfId="0" applyBorder="1"/>
    <xf numFmtId="164" fontId="7" fillId="2" borderId="0" xfId="0" applyNumberFormat="1" applyFont="1" applyFill="1" applyBorder="1" applyAlignment="1">
      <alignment vertical="center" wrapText="1"/>
    </xf>
    <xf numFmtId="8" fontId="5" fillId="8" borderId="31" xfId="0" applyNumberFormat="1" applyFont="1" applyFill="1" applyBorder="1" applyAlignment="1">
      <alignment vertical="center" wrapText="1"/>
    </xf>
    <xf numFmtId="164" fontId="7" fillId="2" borderId="37" xfId="0" applyNumberFormat="1" applyFont="1" applyFill="1" applyBorder="1" applyAlignment="1">
      <alignment vertical="center" wrapText="1"/>
    </xf>
    <xf numFmtId="164" fontId="7" fillId="2" borderId="38" xfId="0" applyNumberFormat="1" applyFont="1" applyFill="1" applyBorder="1" applyAlignment="1">
      <alignment vertical="center" wrapText="1"/>
    </xf>
    <xf numFmtId="164" fontId="7" fillId="2" borderId="39" xfId="0" applyNumberFormat="1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0" fillId="0" borderId="0" xfId="0" applyFill="1"/>
    <xf numFmtId="0" fontId="14" fillId="6" borderId="0" xfId="0" applyFont="1" applyFill="1" applyAlignment="1">
      <alignment horizontal="center"/>
    </xf>
    <xf numFmtId="0" fontId="0" fillId="5" borderId="23" xfId="0" applyFill="1" applyBorder="1" applyAlignment="1">
      <alignment horizontal="center" wrapText="1"/>
    </xf>
    <xf numFmtId="0" fontId="0" fillId="5" borderId="24" xfId="0" applyFill="1" applyBorder="1" applyAlignment="1">
      <alignment horizontal="center" wrapText="1"/>
    </xf>
    <xf numFmtId="0" fontId="0" fillId="5" borderId="25" xfId="0" applyFill="1" applyBorder="1" applyAlignment="1">
      <alignment horizont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8" borderId="17" xfId="0" applyFill="1" applyBorder="1" applyAlignment="1">
      <alignment horizontal="center" wrapText="1"/>
    </xf>
    <xf numFmtId="0" fontId="0" fillId="8" borderId="18" xfId="0" applyFill="1" applyBorder="1" applyAlignment="1">
      <alignment horizontal="center" wrapText="1"/>
    </xf>
    <xf numFmtId="0" fontId="0" fillId="8" borderId="19" xfId="0" applyFill="1" applyBorder="1" applyAlignment="1">
      <alignment horizontal="center" wrapText="1"/>
    </xf>
    <xf numFmtId="0" fontId="0" fillId="8" borderId="20" xfId="0" applyFill="1" applyBorder="1" applyAlignment="1">
      <alignment horizontal="center" wrapText="1"/>
    </xf>
    <xf numFmtId="0" fontId="0" fillId="8" borderId="21" xfId="0" applyFill="1" applyBorder="1" applyAlignment="1">
      <alignment horizontal="center" wrapText="1"/>
    </xf>
    <xf numFmtId="0" fontId="0" fillId="8" borderId="22" xfId="0" applyFill="1" applyBorder="1" applyAlignment="1">
      <alignment horizontal="center" wrapText="1"/>
    </xf>
    <xf numFmtId="0" fontId="1" fillId="7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wrapText="1"/>
    </xf>
    <xf numFmtId="0" fontId="0" fillId="6" borderId="18" xfId="0" applyFill="1" applyBorder="1" applyAlignment="1">
      <alignment horizontal="center" wrapText="1"/>
    </xf>
    <xf numFmtId="0" fontId="0" fillId="6" borderId="19" xfId="0" applyFill="1" applyBorder="1" applyAlignment="1">
      <alignment horizontal="center" wrapText="1"/>
    </xf>
    <xf numFmtId="0" fontId="0" fillId="6" borderId="20" xfId="0" applyFill="1" applyBorder="1" applyAlignment="1">
      <alignment horizontal="center" wrapText="1"/>
    </xf>
    <xf numFmtId="0" fontId="0" fillId="6" borderId="21" xfId="0" applyFill="1" applyBorder="1" applyAlignment="1">
      <alignment horizontal="center" wrapText="1"/>
    </xf>
    <xf numFmtId="0" fontId="0" fillId="6" borderId="22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5D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3</xdr:row>
      <xdr:rowOff>304800</xdr:rowOff>
    </xdr:from>
    <xdr:to>
      <xdr:col>18</xdr:col>
      <xdr:colOff>133350</xdr:colOff>
      <xdr:row>23</xdr:row>
      <xdr:rowOff>0</xdr:rowOff>
    </xdr:to>
    <xdr:pic>
      <xdr:nvPicPr>
        <xdr:cNvPr id="2" name="Picture 3" descr="image00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876300"/>
          <a:ext cx="2552700" cy="496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avid" id="{E32DF7E5-42C0-4D8B-9669-4479F40054ED}" userId="S::David.Tinker@trs.ok.gov::8e5c933e-6738-46fa-b29a-b4bd89200b6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" dT="2023-07-21T13:56:13.89" personId="{E32DF7E5-42C0-4D8B-9669-4479F40054ED}" id="{EEA35722-2185-4FE4-B1D5-EE61D34C79D7}">
    <text>Changed this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tabSelected="1" topLeftCell="A7" workbookViewId="0">
      <selection activeCell="C36" sqref="C36"/>
    </sheetView>
  </sheetViews>
  <sheetFormatPr defaultRowHeight="15" x14ac:dyDescent="0.25"/>
  <cols>
    <col min="1" max="1" width="46.85546875" customWidth="1"/>
    <col min="2" max="2" width="14.140625" bestFit="1" customWidth="1"/>
    <col min="3" max="3" width="15.140625" customWidth="1"/>
    <col min="4" max="4" width="14.5703125" customWidth="1"/>
    <col min="5" max="5" width="14.140625" customWidth="1"/>
    <col min="6" max="6" width="15.140625" customWidth="1"/>
    <col min="7" max="7" width="14.5703125" customWidth="1"/>
  </cols>
  <sheetData>
    <row r="1" spans="1:8" ht="18.75" x14ac:dyDescent="0.3">
      <c r="A1" s="153" t="s">
        <v>106</v>
      </c>
      <c r="B1" s="153"/>
      <c r="C1" s="153"/>
      <c r="D1" s="153"/>
      <c r="E1" s="153"/>
      <c r="F1" s="153"/>
      <c r="G1" s="153"/>
    </row>
    <row r="2" spans="1:8" x14ac:dyDescent="0.25">
      <c r="A2" s="96" t="s">
        <v>90</v>
      </c>
      <c r="B2" s="96"/>
      <c r="C2" s="96"/>
      <c r="D2" s="96"/>
      <c r="E2" s="96"/>
      <c r="F2" s="96"/>
      <c r="G2" s="96"/>
    </row>
    <row r="3" spans="1:8" ht="15.75" x14ac:dyDescent="0.25">
      <c r="A3" s="160" t="s">
        <v>93</v>
      </c>
      <c r="B3" s="160"/>
      <c r="C3" s="160"/>
      <c r="D3" s="160"/>
      <c r="E3" s="160"/>
      <c r="F3" s="160"/>
      <c r="G3" s="160"/>
    </row>
    <row r="4" spans="1:8" x14ac:dyDescent="0.25">
      <c r="A4" s="161"/>
      <c r="B4" s="161"/>
      <c r="C4" s="161"/>
      <c r="D4" s="161"/>
      <c r="E4" s="161"/>
      <c r="F4" s="161"/>
      <c r="G4" s="161"/>
    </row>
    <row r="5" spans="1:8" ht="15.75" thickBot="1" x14ac:dyDescent="0.3">
      <c r="A5" s="88"/>
      <c r="B5" s="169" t="s">
        <v>91</v>
      </c>
      <c r="C5" s="169"/>
      <c r="D5" s="169"/>
      <c r="E5" s="170" t="s">
        <v>91</v>
      </c>
      <c r="F5" s="170"/>
      <c r="G5" s="170"/>
    </row>
    <row r="6" spans="1:8" ht="15.75" thickBot="1" x14ac:dyDescent="0.3">
      <c r="A6" s="157" t="s">
        <v>79</v>
      </c>
      <c r="B6" s="158"/>
      <c r="C6" s="158"/>
      <c r="D6" s="158"/>
      <c r="E6" s="158"/>
      <c r="F6" s="158"/>
      <c r="G6" s="159"/>
    </row>
    <row r="7" spans="1:8" x14ac:dyDescent="0.25">
      <c r="A7" s="162" t="s">
        <v>8</v>
      </c>
      <c r="B7" s="164" t="s">
        <v>4</v>
      </c>
      <c r="C7" s="165"/>
      <c r="D7" s="166"/>
      <c r="E7" s="167" t="s">
        <v>1</v>
      </c>
      <c r="F7" s="167"/>
      <c r="G7" s="168"/>
    </row>
    <row r="8" spans="1:8" ht="26.25" thickBot="1" x14ac:dyDescent="0.3">
      <c r="A8" s="163"/>
      <c r="B8" s="73" t="s">
        <v>3</v>
      </c>
      <c r="C8" s="41" t="s">
        <v>5</v>
      </c>
      <c r="D8" s="104" t="s">
        <v>7</v>
      </c>
      <c r="E8" s="44" t="s">
        <v>3</v>
      </c>
      <c r="F8" s="44" t="s">
        <v>5</v>
      </c>
      <c r="G8" s="45" t="s">
        <v>7</v>
      </c>
    </row>
    <row r="9" spans="1:8" x14ac:dyDescent="0.25">
      <c r="A9" s="64" t="s">
        <v>0</v>
      </c>
      <c r="B9" s="102">
        <v>24023.7</v>
      </c>
      <c r="C9" s="23">
        <f>B9/12</f>
        <v>2001.9750000000001</v>
      </c>
      <c r="D9" s="105">
        <v>2779</v>
      </c>
      <c r="E9" s="113">
        <v>73768.08</v>
      </c>
      <c r="F9" s="46">
        <f>E9/12</f>
        <v>6147.34</v>
      </c>
      <c r="G9" s="116">
        <v>1000</v>
      </c>
    </row>
    <row r="10" spans="1:8" x14ac:dyDescent="0.25">
      <c r="A10" s="65" t="s">
        <v>6</v>
      </c>
      <c r="B10" s="103">
        <v>0</v>
      </c>
      <c r="C10" s="22">
        <f>B10/12</f>
        <v>0</v>
      </c>
      <c r="D10" s="106">
        <v>0</v>
      </c>
      <c r="E10" s="114">
        <v>8549.33</v>
      </c>
      <c r="F10" s="48">
        <f>E10/12</f>
        <v>712.44416666666666</v>
      </c>
      <c r="G10" s="117">
        <v>0</v>
      </c>
    </row>
    <row r="11" spans="1:8" x14ac:dyDescent="0.25">
      <c r="A11" s="65" t="s">
        <v>27</v>
      </c>
      <c r="B11" s="77">
        <f>B9+B10</f>
        <v>24023.7</v>
      </c>
      <c r="C11" s="22">
        <f>B11/12</f>
        <v>2001.9750000000001</v>
      </c>
      <c r="D11" s="107">
        <f>D9+D10</f>
        <v>2779</v>
      </c>
      <c r="E11" s="48">
        <f>E10+E9</f>
        <v>82317.41</v>
      </c>
      <c r="F11" s="48">
        <f>E11/12</f>
        <v>6859.7841666666673</v>
      </c>
      <c r="G11" s="101">
        <f>G10+G9</f>
        <v>1000</v>
      </c>
    </row>
    <row r="12" spans="1:8" x14ac:dyDescent="0.25">
      <c r="A12" s="100" t="s">
        <v>89</v>
      </c>
      <c r="B12" s="77"/>
      <c r="C12" s="22"/>
      <c r="D12" s="107"/>
      <c r="E12" s="48"/>
      <c r="F12" s="48"/>
      <c r="G12" s="49"/>
    </row>
    <row r="13" spans="1:8" ht="24" x14ac:dyDescent="0.25">
      <c r="A13" s="67" t="s">
        <v>30</v>
      </c>
      <c r="B13" s="103">
        <v>24023.7</v>
      </c>
      <c r="C13" s="22">
        <f>B13/12</f>
        <v>2001.9750000000001</v>
      </c>
      <c r="D13" s="106">
        <v>4448.84</v>
      </c>
      <c r="E13" s="114">
        <v>82317.41</v>
      </c>
      <c r="F13" s="48">
        <f>E13/12</f>
        <v>6859.7841666666673</v>
      </c>
      <c r="G13" s="117">
        <v>1000</v>
      </c>
    </row>
    <row r="14" spans="1:8" ht="15.75" thickBot="1" x14ac:dyDescent="0.3">
      <c r="A14" s="68" t="s">
        <v>83</v>
      </c>
      <c r="B14" s="79">
        <f>B13*0.075269</f>
        <v>1808.2398753000002</v>
      </c>
      <c r="C14" s="24">
        <f>B14/12</f>
        <v>150.68665627500002</v>
      </c>
      <c r="D14" s="108">
        <f>D13*0.075269</f>
        <v>334.85973796000002</v>
      </c>
      <c r="E14" s="50">
        <f>E16</f>
        <v>5762.2187000000004</v>
      </c>
      <c r="F14" s="50">
        <f>E14/12</f>
        <v>480.18489166666672</v>
      </c>
      <c r="G14" s="51">
        <f>G11*0.075269</f>
        <v>75.269000000000005</v>
      </c>
    </row>
    <row r="15" spans="1:8" ht="39" thickBot="1" x14ac:dyDescent="0.3">
      <c r="A15" s="69" t="s">
        <v>97</v>
      </c>
      <c r="B15" s="75">
        <f>B11+B14</f>
        <v>25831.939875300002</v>
      </c>
      <c r="C15" s="23">
        <f>C9+C10</f>
        <v>2001.9750000000001</v>
      </c>
      <c r="D15" s="109">
        <f>D11+D14</f>
        <v>3113.8597379600001</v>
      </c>
      <c r="E15" s="46">
        <f>E9+E10</f>
        <v>82317.41</v>
      </c>
      <c r="F15" s="46">
        <f>E15/12</f>
        <v>6859.7841666666673</v>
      </c>
      <c r="G15" s="47">
        <f>G11+G14</f>
        <v>1075.269</v>
      </c>
    </row>
    <row r="16" spans="1:8" ht="25.5" x14ac:dyDescent="0.25">
      <c r="A16" s="64" t="s">
        <v>96</v>
      </c>
      <c r="B16" s="75">
        <f t="shared" ref="B16:G16" si="0">B15*0.07</f>
        <v>1808.2357912710004</v>
      </c>
      <c r="C16" s="23">
        <f t="shared" si="0"/>
        <v>140.13825000000003</v>
      </c>
      <c r="D16" s="109">
        <f t="shared" si="0"/>
        <v>217.97018165720002</v>
      </c>
      <c r="E16" s="46">
        <f t="shared" si="0"/>
        <v>5762.2187000000004</v>
      </c>
      <c r="F16" s="46">
        <f t="shared" si="0"/>
        <v>480.18489166666677</v>
      </c>
      <c r="G16" s="47">
        <f t="shared" si="0"/>
        <v>75.268830000000008</v>
      </c>
    </row>
    <row r="17" spans="1:8" x14ac:dyDescent="0.25">
      <c r="A17" s="65" t="s">
        <v>12</v>
      </c>
      <c r="B17" s="103">
        <v>480.62</v>
      </c>
      <c r="C17" s="22">
        <f>B17/12</f>
        <v>40.051666666666669</v>
      </c>
      <c r="D17" s="106">
        <v>60.07</v>
      </c>
      <c r="E17" s="115" t="s">
        <v>92</v>
      </c>
      <c r="F17" s="115" t="s">
        <v>92</v>
      </c>
      <c r="G17" s="118" t="s">
        <v>92</v>
      </c>
    </row>
    <row r="18" spans="1:8" ht="26.25" thickBot="1" x14ac:dyDescent="0.3">
      <c r="A18" s="65" t="s">
        <v>95</v>
      </c>
      <c r="B18" s="77">
        <f>B16-B17</f>
        <v>1327.6157912710005</v>
      </c>
      <c r="C18" s="22">
        <f>B18/12</f>
        <v>110.63464927258337</v>
      </c>
      <c r="D18" s="107">
        <f>D16-D17</f>
        <v>157.90018165720002</v>
      </c>
      <c r="E18" s="48">
        <f>E16</f>
        <v>5762.2187000000004</v>
      </c>
      <c r="F18" s="48">
        <f>E18/12</f>
        <v>480.18489166666672</v>
      </c>
      <c r="G18" s="49">
        <f>G16</f>
        <v>75.268830000000008</v>
      </c>
    </row>
    <row r="19" spans="1:8" ht="15.75" thickBot="1" x14ac:dyDescent="0.3">
      <c r="A19" s="72" t="s">
        <v>82</v>
      </c>
      <c r="B19" s="81">
        <f>B15*0.095</f>
        <v>2454.0342881535003</v>
      </c>
      <c r="C19" s="35">
        <f>B19/12</f>
        <v>204.50285734612501</v>
      </c>
      <c r="D19" s="110">
        <f>D15*0.095</f>
        <v>295.81667510620002</v>
      </c>
      <c r="E19" s="52">
        <f>E15*0.0855</f>
        <v>7038.1385550000005</v>
      </c>
      <c r="F19" s="52">
        <f>E19/12</f>
        <v>586.51154625000004</v>
      </c>
      <c r="G19" s="53">
        <f>G15*0.0855</f>
        <v>91.935499500000006</v>
      </c>
    </row>
    <row r="20" spans="1:8" x14ac:dyDescent="0.25">
      <c r="A20" s="64" t="s">
        <v>29</v>
      </c>
      <c r="B20" s="102">
        <v>0</v>
      </c>
      <c r="C20" s="23">
        <f>C15*0.095</f>
        <v>190.18762500000003</v>
      </c>
      <c r="D20" s="105">
        <v>0</v>
      </c>
      <c r="E20" s="119">
        <v>0</v>
      </c>
      <c r="F20" s="46">
        <f>F15*0.095</f>
        <v>651.67949583333336</v>
      </c>
      <c r="G20" s="116">
        <v>0</v>
      </c>
    </row>
    <row r="21" spans="1:8" ht="15.75" thickBot="1" x14ac:dyDescent="0.3">
      <c r="A21" s="149" t="s">
        <v>104</v>
      </c>
      <c r="B21" s="83">
        <f>B20*0.084</f>
        <v>0</v>
      </c>
      <c r="C21" s="43">
        <f>B21/12</f>
        <v>0</v>
      </c>
      <c r="D21" s="108">
        <f>D20*0.08</f>
        <v>0</v>
      </c>
      <c r="E21" s="55">
        <f>E20*0.08</f>
        <v>0</v>
      </c>
      <c r="F21" s="55">
        <f>E21/12</f>
        <v>0</v>
      </c>
      <c r="G21" s="51">
        <f>G20*0.08</f>
        <v>0</v>
      </c>
    </row>
    <row r="22" spans="1:8" s="19" customFormat="1" x14ac:dyDescent="0.25">
      <c r="A22" s="58" t="s">
        <v>98</v>
      </c>
      <c r="B22" s="102">
        <v>500</v>
      </c>
      <c r="C22" s="144"/>
      <c r="D22" s="112">
        <v>0</v>
      </c>
      <c r="E22" s="136"/>
      <c r="F22" s="136"/>
      <c r="G22" s="47"/>
      <c r="H22"/>
    </row>
    <row r="23" spans="1:8" s="19" customFormat="1" x14ac:dyDescent="0.25">
      <c r="A23" s="150" t="s">
        <v>101</v>
      </c>
      <c r="B23" s="135">
        <f>B22*0.04</f>
        <v>20</v>
      </c>
      <c r="C23" s="144"/>
      <c r="D23" s="107">
        <f>D22*0.04</f>
        <v>0</v>
      </c>
      <c r="E23" s="136"/>
      <c r="F23" s="136"/>
      <c r="G23" s="49"/>
      <c r="H23"/>
    </row>
    <row r="24" spans="1:8" ht="15.75" thickBot="1" x14ac:dyDescent="0.3">
      <c r="A24" s="151" t="s">
        <v>103</v>
      </c>
      <c r="B24" s="83">
        <f>B22*0.042</f>
        <v>21</v>
      </c>
      <c r="C24" s="144"/>
      <c r="D24" s="108">
        <f>D22*0.04</f>
        <v>0</v>
      </c>
      <c r="E24" s="55"/>
      <c r="F24" s="55"/>
      <c r="G24" s="51"/>
    </row>
    <row r="25" spans="1:8" ht="15.75" thickBot="1" x14ac:dyDescent="0.3">
      <c r="A25" s="157" t="s">
        <v>80</v>
      </c>
      <c r="B25" s="158"/>
      <c r="C25" s="158"/>
      <c r="D25" s="158"/>
      <c r="E25" s="158"/>
      <c r="F25" s="158"/>
      <c r="G25" s="159"/>
    </row>
    <row r="26" spans="1:8" x14ac:dyDescent="0.25">
      <c r="A26" s="64" t="s">
        <v>0</v>
      </c>
      <c r="B26" s="102">
        <v>15000</v>
      </c>
      <c r="C26" s="23">
        <f>B26/12</f>
        <v>1250</v>
      </c>
      <c r="D26" s="112">
        <v>1000</v>
      </c>
      <c r="E26" s="113">
        <v>15000</v>
      </c>
      <c r="F26" s="46">
        <f>E26/12</f>
        <v>1250</v>
      </c>
      <c r="G26" s="116">
        <v>1000</v>
      </c>
    </row>
    <row r="27" spans="1:8" ht="15.75" thickBot="1" x14ac:dyDescent="0.3">
      <c r="A27" s="65" t="s">
        <v>6</v>
      </c>
      <c r="B27" s="103">
        <v>0</v>
      </c>
      <c r="C27" s="22">
        <f>B27/12</f>
        <v>0</v>
      </c>
      <c r="D27" s="111">
        <v>0</v>
      </c>
      <c r="E27" s="114">
        <v>250</v>
      </c>
      <c r="F27" s="48">
        <f>E27/12</f>
        <v>20.833333333333332</v>
      </c>
      <c r="G27" s="117">
        <v>200</v>
      </c>
    </row>
    <row r="28" spans="1:8" ht="15.75" thickBot="1" x14ac:dyDescent="0.3">
      <c r="A28" s="93" t="s">
        <v>2</v>
      </c>
      <c r="B28" s="81">
        <f>B26+B27</f>
        <v>15000</v>
      </c>
      <c r="C28" s="35">
        <f>B28/12</f>
        <v>1250</v>
      </c>
      <c r="D28" s="110">
        <f>D27+D26</f>
        <v>1000</v>
      </c>
      <c r="E28" s="52">
        <f>E27+E26</f>
        <v>15250</v>
      </c>
      <c r="F28" s="52">
        <f>E28/12</f>
        <v>1270.8333333333333</v>
      </c>
      <c r="G28" s="53">
        <f>G27+G26</f>
        <v>1200</v>
      </c>
    </row>
    <row r="29" spans="1:8" ht="15.75" thickBot="1" x14ac:dyDescent="0.3">
      <c r="A29" s="72" t="s">
        <v>81</v>
      </c>
      <c r="B29" s="81">
        <f>B28*0.165</f>
        <v>2475</v>
      </c>
      <c r="C29" s="35">
        <f>B29/12</f>
        <v>206.25</v>
      </c>
      <c r="D29" s="110">
        <f>D28*0.095</f>
        <v>95</v>
      </c>
      <c r="E29" s="52">
        <f>E28*0.1555</f>
        <v>2371.375</v>
      </c>
      <c r="F29" s="52">
        <f>E29/12</f>
        <v>197.61458333333334</v>
      </c>
      <c r="G29" s="53">
        <f>G28*0.1555</f>
        <v>186.6</v>
      </c>
    </row>
    <row r="30" spans="1:8" x14ac:dyDescent="0.25">
      <c r="A30" s="64" t="s">
        <v>29</v>
      </c>
      <c r="B30" s="102">
        <v>10000</v>
      </c>
      <c r="C30" s="23">
        <f>C21*0.095</f>
        <v>0</v>
      </c>
      <c r="D30" s="112">
        <v>1000</v>
      </c>
      <c r="E30" s="120">
        <v>10000</v>
      </c>
      <c r="F30" s="46">
        <f>F21*0.095</f>
        <v>0</v>
      </c>
      <c r="G30" s="116">
        <v>1000</v>
      </c>
    </row>
    <row r="31" spans="1:8" ht="15.75" thickBot="1" x14ac:dyDescent="0.3">
      <c r="A31" s="149" t="s">
        <v>105</v>
      </c>
      <c r="B31" s="83">
        <f>B30*0.084</f>
        <v>840</v>
      </c>
      <c r="C31" s="43">
        <f>B31/12</f>
        <v>70</v>
      </c>
      <c r="D31" s="108">
        <f>D30*0.08</f>
        <v>80</v>
      </c>
      <c r="E31" s="55">
        <f>E30*0.084</f>
        <v>840</v>
      </c>
      <c r="F31" s="55">
        <f>E31/12</f>
        <v>70</v>
      </c>
      <c r="G31" s="51">
        <f>G30*0.08</f>
        <v>80</v>
      </c>
    </row>
    <row r="32" spans="1:8" x14ac:dyDescent="0.25">
      <c r="A32" s="92"/>
      <c r="B32" s="94"/>
      <c r="C32" s="94"/>
      <c r="D32" s="95"/>
      <c r="E32" s="94"/>
      <c r="F32" s="94"/>
      <c r="G32" s="95"/>
    </row>
    <row r="33" spans="1:7" x14ac:dyDescent="0.25">
      <c r="A33" s="92"/>
      <c r="B33" s="94"/>
      <c r="C33" s="94"/>
      <c r="D33" s="95"/>
      <c r="E33" s="94"/>
      <c r="F33" s="94"/>
      <c r="G33" s="95"/>
    </row>
    <row r="34" spans="1:7" x14ac:dyDescent="0.25">
      <c r="A34" s="92"/>
      <c r="B34" s="94"/>
      <c r="C34" s="94"/>
      <c r="D34" s="95"/>
      <c r="E34" s="94"/>
      <c r="F34" s="94"/>
      <c r="G34" s="95"/>
    </row>
    <row r="35" spans="1:7" x14ac:dyDescent="0.25">
      <c r="A35" s="92"/>
      <c r="B35" s="94"/>
      <c r="C35" s="94"/>
      <c r="D35" s="95"/>
      <c r="E35" s="94"/>
      <c r="F35" s="94"/>
      <c r="G35" s="95"/>
    </row>
    <row r="37" spans="1:7" ht="15" customHeight="1" x14ac:dyDescent="0.25">
      <c r="A37" s="154" t="s">
        <v>71</v>
      </c>
      <c r="B37" s="155"/>
      <c r="C37" s="155"/>
      <c r="D37" s="156"/>
    </row>
    <row r="38" spans="1:7" x14ac:dyDescent="0.25">
      <c r="A38" s="91" t="s">
        <v>45</v>
      </c>
      <c r="B38" s="91" t="s">
        <v>46</v>
      </c>
      <c r="C38" s="91" t="s">
        <v>47</v>
      </c>
      <c r="D38" s="91" t="s">
        <v>69</v>
      </c>
    </row>
    <row r="39" spans="1:7" x14ac:dyDescent="0.25">
      <c r="A39" s="89" t="s">
        <v>70</v>
      </c>
      <c r="B39" s="89" t="s">
        <v>49</v>
      </c>
      <c r="C39" s="89" t="s">
        <v>49</v>
      </c>
      <c r="D39" s="90" t="s">
        <v>50</v>
      </c>
    </row>
    <row r="40" spans="1:7" x14ac:dyDescent="0.25">
      <c r="A40" s="89" t="s">
        <v>70</v>
      </c>
      <c r="B40" s="89" t="s">
        <v>48</v>
      </c>
      <c r="C40" s="89" t="s">
        <v>49</v>
      </c>
      <c r="D40" s="90" t="s">
        <v>58</v>
      </c>
    </row>
    <row r="41" spans="1:7" x14ac:dyDescent="0.25">
      <c r="A41" s="89" t="s">
        <v>70</v>
      </c>
      <c r="B41" s="89" t="s">
        <v>49</v>
      </c>
      <c r="C41" s="89" t="s">
        <v>48</v>
      </c>
      <c r="D41" s="90" t="s">
        <v>59</v>
      </c>
    </row>
    <row r="42" spans="1:7" x14ac:dyDescent="0.25">
      <c r="A42" s="89" t="s">
        <v>70</v>
      </c>
      <c r="B42" s="89" t="s">
        <v>48</v>
      </c>
      <c r="C42" s="89" t="s">
        <v>48</v>
      </c>
      <c r="D42" s="90" t="s">
        <v>60</v>
      </c>
    </row>
    <row r="43" spans="1:7" x14ac:dyDescent="0.25">
      <c r="A43" s="89" t="s">
        <v>94</v>
      </c>
      <c r="B43" s="89" t="s">
        <v>49</v>
      </c>
      <c r="C43" s="89" t="s">
        <v>49</v>
      </c>
      <c r="D43" s="90" t="s">
        <v>61</v>
      </c>
    </row>
    <row r="44" spans="1:7" x14ac:dyDescent="0.25">
      <c r="A44" s="89" t="s">
        <v>94</v>
      </c>
      <c r="B44" s="89" t="s">
        <v>48</v>
      </c>
      <c r="C44" s="89" t="s">
        <v>49</v>
      </c>
      <c r="D44" s="90" t="s">
        <v>62</v>
      </c>
    </row>
    <row r="45" spans="1:7" x14ac:dyDescent="0.25">
      <c r="A45" s="89" t="s">
        <v>94</v>
      </c>
      <c r="B45" s="89" t="s">
        <v>49</v>
      </c>
      <c r="C45" s="89" t="s">
        <v>48</v>
      </c>
      <c r="D45" s="90" t="s">
        <v>64</v>
      </c>
    </row>
    <row r="46" spans="1:7" x14ac:dyDescent="0.25">
      <c r="A46" s="89" t="s">
        <v>94</v>
      </c>
      <c r="B46" s="89" t="s">
        <v>48</v>
      </c>
      <c r="C46" s="89" t="s">
        <v>48</v>
      </c>
      <c r="D46" s="90" t="s">
        <v>65</v>
      </c>
    </row>
    <row r="47" spans="1:7" x14ac:dyDescent="0.25">
      <c r="A47" s="98" t="s">
        <v>84</v>
      </c>
      <c r="B47" s="98" t="s">
        <v>49</v>
      </c>
      <c r="C47" s="98" t="s">
        <v>49</v>
      </c>
      <c r="D47" s="90" t="s">
        <v>66</v>
      </c>
    </row>
    <row r="48" spans="1:7" x14ac:dyDescent="0.25">
      <c r="A48" s="98" t="s">
        <v>84</v>
      </c>
      <c r="B48" s="98" t="s">
        <v>49</v>
      </c>
      <c r="C48" s="98" t="s">
        <v>48</v>
      </c>
      <c r="D48" s="90" t="s">
        <v>67</v>
      </c>
    </row>
    <row r="50" spans="1:4" ht="15" customHeight="1" x14ac:dyDescent="0.25">
      <c r="A50" s="154" t="s">
        <v>72</v>
      </c>
      <c r="B50" s="155"/>
      <c r="C50" s="156"/>
      <c r="D50" s="134"/>
    </row>
    <row r="51" spans="1:4" x14ac:dyDescent="0.25">
      <c r="A51" s="91" t="s">
        <v>45</v>
      </c>
      <c r="B51" s="91" t="s">
        <v>47</v>
      </c>
      <c r="C51" s="91" t="s">
        <v>69</v>
      </c>
    </row>
    <row r="52" spans="1:4" x14ac:dyDescent="0.25">
      <c r="A52" s="89" t="s">
        <v>70</v>
      </c>
      <c r="B52" s="89" t="s">
        <v>49</v>
      </c>
      <c r="C52" s="90" t="s">
        <v>73</v>
      </c>
    </row>
    <row r="53" spans="1:4" x14ac:dyDescent="0.25">
      <c r="A53" s="89" t="s">
        <v>70</v>
      </c>
      <c r="B53" s="89" t="s">
        <v>48</v>
      </c>
      <c r="C53" s="90" t="s">
        <v>74</v>
      </c>
    </row>
    <row r="54" spans="1:4" x14ac:dyDescent="0.25">
      <c r="A54" s="89" t="s">
        <v>94</v>
      </c>
      <c r="B54" s="89" t="s">
        <v>49</v>
      </c>
      <c r="C54" s="90" t="s">
        <v>75</v>
      </c>
    </row>
    <row r="55" spans="1:4" x14ac:dyDescent="0.25">
      <c r="A55" s="89" t="s">
        <v>94</v>
      </c>
      <c r="B55" s="89" t="s">
        <v>48</v>
      </c>
      <c r="C55" s="90" t="s">
        <v>76</v>
      </c>
    </row>
    <row r="56" spans="1:4" x14ac:dyDescent="0.25">
      <c r="A56" s="98" t="s">
        <v>84</v>
      </c>
      <c r="B56" s="98" t="s">
        <v>49</v>
      </c>
      <c r="C56" s="90" t="s">
        <v>85</v>
      </c>
    </row>
    <row r="57" spans="1:4" x14ac:dyDescent="0.25">
      <c r="A57" s="98" t="s">
        <v>84</v>
      </c>
      <c r="B57" s="98" t="s">
        <v>48</v>
      </c>
      <c r="C57" s="90" t="s">
        <v>86</v>
      </c>
    </row>
  </sheetData>
  <mergeCells count="12">
    <mergeCell ref="A1:G1"/>
    <mergeCell ref="A50:C50"/>
    <mergeCell ref="A6:G6"/>
    <mergeCell ref="A25:G25"/>
    <mergeCell ref="A37:D37"/>
    <mergeCell ref="A3:G3"/>
    <mergeCell ref="A4:G4"/>
    <mergeCell ref="A7:A8"/>
    <mergeCell ref="B7:D7"/>
    <mergeCell ref="E7:G7"/>
    <mergeCell ref="B5:D5"/>
    <mergeCell ref="E5:G5"/>
  </mergeCells>
  <hyperlinks>
    <hyperlink ref="D39" location="'9.5% employer'!B7" display="Calculator 1" xr:uid="{00000000-0004-0000-0000-000000000000}"/>
    <hyperlink ref="D40" location="'9.5% employer'!B21" display="Calculator 2" xr:uid="{00000000-0004-0000-0000-000001000000}"/>
    <hyperlink ref="D41" location="'9.5% employer'!B37" display="Calculator 3" xr:uid="{00000000-0004-0000-0000-000002000000}"/>
    <hyperlink ref="D42" location="'9.5% employer'!B53" display="Calculator 4" xr:uid="{00000000-0004-0000-0000-000003000000}"/>
    <hyperlink ref="D43" location="'9.5% employer'!B71" display="Calculator 5" xr:uid="{00000000-0004-0000-0000-000004000000}"/>
    <hyperlink ref="D44" location="'9.5% employer'!B89" display="Calculator 6" xr:uid="{00000000-0004-0000-0000-000005000000}"/>
    <hyperlink ref="D45" location="'9.5% employer'!B109" display="Calculator 7" xr:uid="{00000000-0004-0000-0000-000006000000}"/>
    <hyperlink ref="D46" location="'9.5% employer'!B128" display="Calculator 8" xr:uid="{00000000-0004-0000-0000-000007000000}"/>
    <hyperlink ref="C52" location="'8.55% employer'!B6" display="Calculator 13" xr:uid="{00000000-0004-0000-0000-00000C000000}"/>
    <hyperlink ref="C53" location="'8.55% employer'!B20" display="Calculator 14" xr:uid="{00000000-0004-0000-0000-00000D000000}"/>
    <hyperlink ref="C55" location="'8.55% employer'!B53" display="Calculator 18" xr:uid="{00000000-0004-0000-0000-00000F000000}"/>
    <hyperlink ref="D47" location="'9.5% employer'!B149" display="Calculator 9" xr:uid="{00000000-0004-0000-0000-000012000000}"/>
    <hyperlink ref="D48" location="'9.5% employer'!B156" display="Calculator 10" xr:uid="{00000000-0004-0000-0000-000013000000}"/>
    <hyperlink ref="C56" location="'8.55% employer'!B71" display="Calculator 19" xr:uid="{00000000-0004-0000-0000-000014000000}"/>
    <hyperlink ref="C57" location="'8.55% employer'!B78" display="Calculator 20" xr:uid="{00000000-0004-0000-0000-000015000000}"/>
    <hyperlink ref="C54" location="'8.55% employer'!B36" display="Calculator 17" xr:uid="{00000000-0004-0000-0000-00000E000000}"/>
  </hyperlinks>
  <pageMargins left="0.25" right="0.25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7"/>
  <sheetViews>
    <sheetView topLeftCell="A157" zoomScaleNormal="100" workbookViewId="0">
      <selection activeCell="A47" activeCellId="5" sqref="A68 A70 A71 A49 A50 A47"/>
    </sheetView>
  </sheetViews>
  <sheetFormatPr defaultRowHeight="15" x14ac:dyDescent="0.25"/>
  <cols>
    <col min="1" max="1" width="50.85546875" customWidth="1"/>
    <col min="2" max="3" width="13.5703125" customWidth="1"/>
    <col min="4" max="4" width="13.85546875" customWidth="1"/>
    <col min="6" max="6" width="23.42578125" customWidth="1"/>
  </cols>
  <sheetData>
    <row r="1" spans="1:7" x14ac:dyDescent="0.25">
      <c r="A1" s="175" t="s">
        <v>68</v>
      </c>
      <c r="B1" s="176"/>
      <c r="C1" s="176"/>
      <c r="D1" s="177"/>
    </row>
    <row r="2" spans="1:7" x14ac:dyDescent="0.25">
      <c r="A2" s="178"/>
      <c r="B2" s="179"/>
      <c r="C2" s="179"/>
      <c r="D2" s="180"/>
    </row>
    <row r="3" spans="1:7" x14ac:dyDescent="0.25">
      <c r="A3" s="85"/>
    </row>
    <row r="4" spans="1:7" x14ac:dyDescent="0.25">
      <c r="A4" s="85"/>
    </row>
    <row r="5" spans="1:7" x14ac:dyDescent="0.25">
      <c r="A5" t="s">
        <v>52</v>
      </c>
    </row>
    <row r="6" spans="1:7" x14ac:dyDescent="0.25">
      <c r="A6" t="s">
        <v>55</v>
      </c>
    </row>
    <row r="7" spans="1:7" ht="15.75" thickBot="1" x14ac:dyDescent="0.3">
      <c r="A7" t="s">
        <v>51</v>
      </c>
      <c r="B7" s="174" t="s">
        <v>50</v>
      </c>
      <c r="C7" s="174"/>
      <c r="D7" s="174"/>
    </row>
    <row r="8" spans="1:7" x14ac:dyDescent="0.25">
      <c r="A8" s="162" t="s">
        <v>8</v>
      </c>
      <c r="B8" s="171" t="s">
        <v>4</v>
      </c>
      <c r="C8" s="172"/>
      <c r="D8" s="173"/>
    </row>
    <row r="9" spans="1:7" ht="26.25" thickBot="1" x14ac:dyDescent="0.3">
      <c r="A9" s="163"/>
      <c r="B9" s="73" t="s">
        <v>3</v>
      </c>
      <c r="C9" s="41" t="s">
        <v>5</v>
      </c>
      <c r="D9" s="74" t="s">
        <v>7</v>
      </c>
    </row>
    <row r="10" spans="1:7" x14ac:dyDescent="0.25">
      <c r="A10" s="64" t="s">
        <v>0</v>
      </c>
      <c r="B10" s="102">
        <v>40000</v>
      </c>
      <c r="C10" s="23">
        <f>B10/12</f>
        <v>3333.3333333333335</v>
      </c>
      <c r="D10" s="123">
        <v>1000</v>
      </c>
    </row>
    <row r="11" spans="1:7" ht="15" customHeight="1" thickBot="1" x14ac:dyDescent="0.3">
      <c r="A11" s="65" t="s">
        <v>6</v>
      </c>
      <c r="B11" s="103">
        <v>1000</v>
      </c>
      <c r="C11" s="22">
        <f>B11/12</f>
        <v>83.333333333333329</v>
      </c>
      <c r="D11" s="124">
        <v>0</v>
      </c>
    </row>
    <row r="12" spans="1:7" x14ac:dyDescent="0.25">
      <c r="A12" s="69" t="s">
        <v>2</v>
      </c>
      <c r="B12" s="75">
        <f>B10+B11</f>
        <v>41000</v>
      </c>
      <c r="C12" s="23">
        <f>C10+C11</f>
        <v>3416.666666666667</v>
      </c>
      <c r="D12" s="127">
        <f>D10+D11</f>
        <v>1000</v>
      </c>
    </row>
    <row r="13" spans="1:7" ht="15.75" thickBot="1" x14ac:dyDescent="0.3">
      <c r="A13" s="70" t="s">
        <v>24</v>
      </c>
      <c r="B13" s="79"/>
      <c r="C13" s="24"/>
      <c r="D13" s="126"/>
    </row>
    <row r="14" spans="1:7" ht="15.75" thickBot="1" x14ac:dyDescent="0.3">
      <c r="A14" s="64" t="s">
        <v>18</v>
      </c>
      <c r="B14" s="75">
        <f t="shared" ref="B14:D14" si="0">B12*0.07</f>
        <v>2870.0000000000005</v>
      </c>
      <c r="C14" s="23">
        <f t="shared" si="0"/>
        <v>239.16666666666671</v>
      </c>
      <c r="D14" s="127">
        <f t="shared" si="0"/>
        <v>70</v>
      </c>
      <c r="E14" s="19"/>
      <c r="F14" s="19"/>
      <c r="G14" s="19"/>
    </row>
    <row r="15" spans="1:7" ht="15" customHeight="1" thickBot="1" x14ac:dyDescent="0.3">
      <c r="A15" s="72" t="s">
        <v>53</v>
      </c>
      <c r="B15" s="81">
        <f>B12*0.095</f>
        <v>3895</v>
      </c>
      <c r="C15" s="35">
        <f>B15/12</f>
        <v>324.58333333333331</v>
      </c>
      <c r="D15" s="128">
        <f>D12*0.095</f>
        <v>95</v>
      </c>
      <c r="E15" s="20"/>
      <c r="F15" s="20"/>
      <c r="G15" s="19"/>
    </row>
    <row r="19" spans="1:4" x14ac:dyDescent="0.25">
      <c r="A19" t="s">
        <v>52</v>
      </c>
    </row>
    <row r="20" spans="1:4" x14ac:dyDescent="0.25">
      <c r="A20" t="s">
        <v>54</v>
      </c>
    </row>
    <row r="21" spans="1:4" ht="15.75" thickBot="1" x14ac:dyDescent="0.3">
      <c r="A21" t="s">
        <v>51</v>
      </c>
      <c r="B21" s="174" t="s">
        <v>58</v>
      </c>
      <c r="C21" s="174"/>
      <c r="D21" s="174"/>
    </row>
    <row r="22" spans="1:4" x14ac:dyDescent="0.25">
      <c r="A22" s="162" t="s">
        <v>8</v>
      </c>
      <c r="B22" s="171" t="s">
        <v>4</v>
      </c>
      <c r="C22" s="172"/>
      <c r="D22" s="173"/>
    </row>
    <row r="23" spans="1:4" ht="26.25" thickBot="1" x14ac:dyDescent="0.3">
      <c r="A23" s="163"/>
      <c r="B23" s="73" t="s">
        <v>3</v>
      </c>
      <c r="C23" s="41" t="s">
        <v>5</v>
      </c>
      <c r="D23" s="74" t="s">
        <v>7</v>
      </c>
    </row>
    <row r="24" spans="1:4" x14ac:dyDescent="0.25">
      <c r="A24" s="64" t="s">
        <v>0</v>
      </c>
      <c r="B24" s="102">
        <v>40000</v>
      </c>
      <c r="C24" s="23">
        <f>B24/12</f>
        <v>3333.3333333333335</v>
      </c>
      <c r="D24" s="123">
        <v>1000</v>
      </c>
    </row>
    <row r="25" spans="1:4" ht="15.75" thickBot="1" x14ac:dyDescent="0.3">
      <c r="A25" s="65" t="s">
        <v>6</v>
      </c>
      <c r="B25" s="103">
        <v>1000</v>
      </c>
      <c r="C25" s="22">
        <f>B25/12</f>
        <v>83.333333333333329</v>
      </c>
      <c r="D25" s="124">
        <v>0</v>
      </c>
    </row>
    <row r="26" spans="1:4" x14ac:dyDescent="0.25">
      <c r="A26" s="69" t="s">
        <v>2</v>
      </c>
      <c r="B26" s="75">
        <f>B24+B25</f>
        <v>41000</v>
      </c>
      <c r="C26" s="23">
        <f>C24+C25</f>
        <v>3416.666666666667</v>
      </c>
      <c r="D26" s="127">
        <f>D24+D25</f>
        <v>1000</v>
      </c>
    </row>
    <row r="27" spans="1:4" ht="15.75" thickBot="1" x14ac:dyDescent="0.3">
      <c r="A27" s="70" t="s">
        <v>24</v>
      </c>
      <c r="B27" s="79"/>
      <c r="C27" s="24"/>
      <c r="D27" s="126"/>
    </row>
    <row r="28" spans="1:4" x14ac:dyDescent="0.25">
      <c r="A28" s="64" t="s">
        <v>63</v>
      </c>
      <c r="B28" s="75">
        <f t="shared" ref="B28:D28" si="1">B26*0.07</f>
        <v>2870.0000000000005</v>
      </c>
      <c r="C28" s="23">
        <f>B28/12</f>
        <v>239.16666666666671</v>
      </c>
      <c r="D28" s="127">
        <f t="shared" si="1"/>
        <v>70</v>
      </c>
    </row>
    <row r="29" spans="1:4" x14ac:dyDescent="0.25">
      <c r="A29" s="71" t="s">
        <v>12</v>
      </c>
      <c r="B29" s="103">
        <v>60.15</v>
      </c>
      <c r="C29" s="22">
        <f>B29/12</f>
        <v>5.0125000000000002</v>
      </c>
      <c r="D29" s="124">
        <v>5</v>
      </c>
    </row>
    <row r="30" spans="1:4" ht="15.75" thickBot="1" x14ac:dyDescent="0.3">
      <c r="A30" s="65" t="s">
        <v>56</v>
      </c>
      <c r="B30" s="77">
        <f>B28-B29</f>
        <v>2809.8500000000004</v>
      </c>
      <c r="C30" s="22">
        <f>B30/12</f>
        <v>234.1541666666667</v>
      </c>
      <c r="D30" s="125">
        <f>D28-D29</f>
        <v>65</v>
      </c>
    </row>
    <row r="31" spans="1:4" ht="15.75" thickBot="1" x14ac:dyDescent="0.3">
      <c r="A31" s="72" t="s">
        <v>19</v>
      </c>
      <c r="B31" s="81">
        <f>B26*0.095</f>
        <v>3895</v>
      </c>
      <c r="C31" s="35">
        <f>B31/12</f>
        <v>324.58333333333331</v>
      </c>
      <c r="D31" s="128">
        <f>D26*0.095</f>
        <v>95</v>
      </c>
    </row>
    <row r="35" spans="1:8" x14ac:dyDescent="0.25">
      <c r="A35" t="s">
        <v>52</v>
      </c>
    </row>
    <row r="36" spans="1:8" x14ac:dyDescent="0.25">
      <c r="A36" t="s">
        <v>55</v>
      </c>
    </row>
    <row r="37" spans="1:8" ht="15.75" thickBot="1" x14ac:dyDescent="0.3">
      <c r="A37" t="s">
        <v>57</v>
      </c>
      <c r="B37" s="174" t="s">
        <v>59</v>
      </c>
      <c r="C37" s="174"/>
      <c r="D37" s="174"/>
    </row>
    <row r="38" spans="1:8" ht="15" customHeight="1" x14ac:dyDescent="0.25">
      <c r="A38" s="162" t="s">
        <v>8</v>
      </c>
      <c r="B38" s="171" t="s">
        <v>4</v>
      </c>
      <c r="C38" s="172"/>
      <c r="D38" s="173"/>
    </row>
    <row r="39" spans="1:8" ht="26.25" thickBot="1" x14ac:dyDescent="0.3">
      <c r="A39" s="163"/>
      <c r="B39" s="73" t="s">
        <v>3</v>
      </c>
      <c r="C39" s="41" t="s">
        <v>5</v>
      </c>
      <c r="D39" s="74" t="s">
        <v>7</v>
      </c>
    </row>
    <row r="40" spans="1:8" x14ac:dyDescent="0.25">
      <c r="A40" s="64" t="s">
        <v>0</v>
      </c>
      <c r="B40" s="102">
        <v>40000</v>
      </c>
      <c r="C40" s="23">
        <f>B40/12</f>
        <v>3333.3333333333335</v>
      </c>
      <c r="D40" s="123">
        <v>1000</v>
      </c>
    </row>
    <row r="41" spans="1:8" ht="15.75" thickBot="1" x14ac:dyDescent="0.3">
      <c r="A41" s="65" t="s">
        <v>6</v>
      </c>
      <c r="B41" s="103">
        <v>1000</v>
      </c>
      <c r="C41" s="22">
        <f>B41/12</f>
        <v>83.333333333333329</v>
      </c>
      <c r="D41" s="124">
        <v>0</v>
      </c>
    </row>
    <row r="42" spans="1:8" ht="15" customHeight="1" x14ac:dyDescent="0.25">
      <c r="A42" s="69" t="s">
        <v>2</v>
      </c>
      <c r="B42" s="75">
        <f>B40+B41</f>
        <v>41000</v>
      </c>
      <c r="C42" s="23">
        <f>C40+C41</f>
        <v>3416.666666666667</v>
      </c>
      <c r="D42" s="127">
        <f>D40+D41</f>
        <v>1000</v>
      </c>
    </row>
    <row r="43" spans="1:8" ht="15.75" thickBot="1" x14ac:dyDescent="0.3">
      <c r="A43" s="70" t="s">
        <v>24</v>
      </c>
      <c r="B43" s="79"/>
      <c r="C43" s="24"/>
      <c r="D43" s="126"/>
    </row>
    <row r="44" spans="1:8" ht="15.75" thickBot="1" x14ac:dyDescent="0.3">
      <c r="A44" s="64" t="s">
        <v>63</v>
      </c>
      <c r="B44" s="75">
        <f t="shared" ref="B44:D44" si="2">B42*0.07</f>
        <v>2870.0000000000005</v>
      </c>
      <c r="C44" s="23">
        <f>B44/12</f>
        <v>239.16666666666671</v>
      </c>
      <c r="D44" s="127">
        <f t="shared" si="2"/>
        <v>70</v>
      </c>
    </row>
    <row r="45" spans="1:8" ht="15.75" thickBot="1" x14ac:dyDescent="0.3">
      <c r="A45" s="72" t="s">
        <v>53</v>
      </c>
      <c r="B45" s="81">
        <f>B42*0.095</f>
        <v>3895</v>
      </c>
      <c r="C45" s="35">
        <f>B45/12</f>
        <v>324.58333333333331</v>
      </c>
      <c r="D45" s="128">
        <f>D42*0.095</f>
        <v>95</v>
      </c>
    </row>
    <row r="46" spans="1:8" x14ac:dyDescent="0.25">
      <c r="A46" s="64" t="s">
        <v>29</v>
      </c>
      <c r="B46" s="102">
        <v>40000</v>
      </c>
      <c r="C46" s="23">
        <f>B46/12</f>
        <v>3333.3333333333335</v>
      </c>
      <c r="D46" s="123">
        <v>1000</v>
      </c>
    </row>
    <row r="47" spans="1:8" ht="15.75" thickBot="1" x14ac:dyDescent="0.3">
      <c r="A47" s="149" t="s">
        <v>104</v>
      </c>
      <c r="B47" s="83">
        <f>B46*0.084</f>
        <v>3360</v>
      </c>
      <c r="C47" s="43">
        <f>B47/12</f>
        <v>280</v>
      </c>
      <c r="D47" s="126">
        <f>D46*0.084</f>
        <v>84</v>
      </c>
    </row>
    <row r="48" spans="1:8" s="19" customFormat="1" x14ac:dyDescent="0.25">
      <c r="A48" s="58" t="s">
        <v>98</v>
      </c>
      <c r="B48" s="102">
        <v>1200</v>
      </c>
      <c r="C48" s="144"/>
      <c r="D48" s="145">
        <v>0</v>
      </c>
      <c r="E48" s="143"/>
      <c r="F48"/>
      <c r="G48"/>
      <c r="H48"/>
    </row>
    <row r="49" spans="1:8" s="19" customFormat="1" x14ac:dyDescent="0.25">
      <c r="A49" s="150" t="s">
        <v>101</v>
      </c>
      <c r="B49" s="135">
        <f>B48*0.04</f>
        <v>48</v>
      </c>
      <c r="C49" s="144"/>
      <c r="D49" s="125">
        <f>D48*0.04</f>
        <v>0</v>
      </c>
      <c r="E49" s="143"/>
      <c r="F49"/>
      <c r="G49"/>
      <c r="H49"/>
    </row>
    <row r="50" spans="1:8" ht="15.75" thickBot="1" x14ac:dyDescent="0.3">
      <c r="A50" s="151" t="s">
        <v>103</v>
      </c>
      <c r="B50" s="83">
        <f>B48*0.042</f>
        <v>50.400000000000006</v>
      </c>
      <c r="C50" s="43"/>
      <c r="D50" s="126">
        <f>D48*0.042</f>
        <v>0</v>
      </c>
      <c r="E50" s="143"/>
    </row>
    <row r="54" spans="1:8" x14ac:dyDescent="0.25">
      <c r="A54" t="s">
        <v>52</v>
      </c>
    </row>
    <row r="55" spans="1:8" x14ac:dyDescent="0.25">
      <c r="A55" t="s">
        <v>54</v>
      </c>
    </row>
    <row r="56" spans="1:8" ht="15.75" thickBot="1" x14ac:dyDescent="0.3">
      <c r="A56" t="s">
        <v>57</v>
      </c>
      <c r="B56" s="174" t="s">
        <v>60</v>
      </c>
      <c r="C56" s="174"/>
      <c r="D56" s="174"/>
    </row>
    <row r="57" spans="1:8" x14ac:dyDescent="0.25">
      <c r="A57" s="162" t="s">
        <v>8</v>
      </c>
      <c r="B57" s="171" t="s">
        <v>4</v>
      </c>
      <c r="C57" s="172"/>
      <c r="D57" s="173"/>
    </row>
    <row r="58" spans="1:8" ht="26.25" thickBot="1" x14ac:dyDescent="0.3">
      <c r="A58" s="163"/>
      <c r="B58" s="73" t="s">
        <v>3</v>
      </c>
      <c r="C58" s="41" t="s">
        <v>5</v>
      </c>
      <c r="D58" s="74" t="s">
        <v>7</v>
      </c>
    </row>
    <row r="59" spans="1:8" x14ac:dyDescent="0.25">
      <c r="A59" s="64" t="s">
        <v>0</v>
      </c>
      <c r="B59" s="102">
        <v>40000</v>
      </c>
      <c r="C59" s="23">
        <f>B59/12</f>
        <v>3333.3333333333335</v>
      </c>
      <c r="D59" s="123">
        <v>1000</v>
      </c>
    </row>
    <row r="60" spans="1:8" ht="15.75" thickBot="1" x14ac:dyDescent="0.3">
      <c r="A60" s="65" t="s">
        <v>6</v>
      </c>
      <c r="B60" s="103">
        <v>1000</v>
      </c>
      <c r="C60" s="22">
        <f>B60/12</f>
        <v>83.333333333333329</v>
      </c>
      <c r="D60" s="124">
        <v>0</v>
      </c>
    </row>
    <row r="61" spans="1:8" x14ac:dyDescent="0.25">
      <c r="A61" s="69" t="s">
        <v>2</v>
      </c>
      <c r="B61" s="75">
        <f>B59+B60</f>
        <v>41000</v>
      </c>
      <c r="C61" s="23">
        <f>B61/12</f>
        <v>3416.6666666666665</v>
      </c>
      <c r="D61" s="127">
        <f>D59+D60</f>
        <v>1000</v>
      </c>
    </row>
    <row r="62" spans="1:8" ht="15.75" thickBot="1" x14ac:dyDescent="0.3">
      <c r="A62" s="70" t="s">
        <v>24</v>
      </c>
      <c r="B62" s="79"/>
      <c r="C62" s="24"/>
      <c r="D62" s="126"/>
    </row>
    <row r="63" spans="1:8" x14ac:dyDescent="0.25">
      <c r="A63" s="64" t="s">
        <v>18</v>
      </c>
      <c r="B63" s="75">
        <f t="shared" ref="B63:D63" si="3">B61*0.07</f>
        <v>2870.0000000000005</v>
      </c>
      <c r="C63" s="23">
        <f t="shared" ref="C63:C68" si="4">B63/12</f>
        <v>239.16666666666671</v>
      </c>
      <c r="D63" s="123">
        <f t="shared" si="3"/>
        <v>70</v>
      </c>
    </row>
    <row r="64" spans="1:8" x14ac:dyDescent="0.25">
      <c r="A64" s="71" t="s">
        <v>12</v>
      </c>
      <c r="B64" s="103">
        <v>60.15</v>
      </c>
      <c r="C64" s="22">
        <f t="shared" si="4"/>
        <v>5.0125000000000002</v>
      </c>
      <c r="D64" s="124">
        <v>0</v>
      </c>
    </row>
    <row r="65" spans="1:8" ht="15.75" thickBot="1" x14ac:dyDescent="0.3">
      <c r="A65" s="65" t="s">
        <v>56</v>
      </c>
      <c r="B65" s="77">
        <f>B63-B64</f>
        <v>2809.8500000000004</v>
      </c>
      <c r="C65" s="22">
        <f t="shared" si="4"/>
        <v>234.1541666666667</v>
      </c>
      <c r="D65" s="125">
        <f>D63-D64</f>
        <v>70</v>
      </c>
    </row>
    <row r="66" spans="1:8" ht="15.75" thickBot="1" x14ac:dyDescent="0.3">
      <c r="A66" s="72" t="s">
        <v>19</v>
      </c>
      <c r="B66" s="81">
        <f>B61*0.095</f>
        <v>3895</v>
      </c>
      <c r="C66" s="35">
        <f t="shared" si="4"/>
        <v>324.58333333333331</v>
      </c>
      <c r="D66" s="139">
        <f>D61*0.095</f>
        <v>95</v>
      </c>
      <c r="E66" s="143"/>
    </row>
    <row r="67" spans="1:8" x14ac:dyDescent="0.25">
      <c r="A67" s="64" t="s">
        <v>29</v>
      </c>
      <c r="B67" s="102">
        <v>20000</v>
      </c>
      <c r="C67" s="23">
        <f t="shared" si="4"/>
        <v>1666.6666666666667</v>
      </c>
      <c r="D67" s="140">
        <v>100</v>
      </c>
      <c r="E67" s="143"/>
    </row>
    <row r="68" spans="1:8" ht="15.75" thickBot="1" x14ac:dyDescent="0.3">
      <c r="A68" s="149" t="s">
        <v>104</v>
      </c>
      <c r="B68" s="83">
        <f>B67*0.084</f>
        <v>1680</v>
      </c>
      <c r="C68" s="43">
        <f t="shared" si="4"/>
        <v>140</v>
      </c>
      <c r="D68" s="141">
        <f>D67*0.084</f>
        <v>8.4</v>
      </c>
      <c r="E68" s="143"/>
    </row>
    <row r="69" spans="1:8" s="19" customFormat="1" x14ac:dyDescent="0.25">
      <c r="A69" s="58" t="s">
        <v>98</v>
      </c>
      <c r="B69" s="102">
        <v>1200</v>
      </c>
      <c r="C69" s="144"/>
      <c r="D69" s="145">
        <v>0</v>
      </c>
      <c r="E69" s="143"/>
      <c r="F69"/>
      <c r="G69"/>
      <c r="H69"/>
    </row>
    <row r="70" spans="1:8" s="19" customFormat="1" x14ac:dyDescent="0.25">
      <c r="A70" s="150" t="s">
        <v>101</v>
      </c>
      <c r="B70" s="135">
        <f>B69*0.04</f>
        <v>48</v>
      </c>
      <c r="C70" s="144"/>
      <c r="D70" s="125">
        <f>D69*0.04</f>
        <v>0</v>
      </c>
      <c r="E70" s="143"/>
      <c r="F70"/>
      <c r="G70"/>
      <c r="H70"/>
    </row>
    <row r="71" spans="1:8" ht="15.75" thickBot="1" x14ac:dyDescent="0.3">
      <c r="A71" s="151" t="s">
        <v>103</v>
      </c>
      <c r="B71" s="83">
        <f>B69*0.042</f>
        <v>50.400000000000006</v>
      </c>
      <c r="C71" s="43"/>
      <c r="D71" s="126">
        <f>D69*0.042</f>
        <v>0</v>
      </c>
      <c r="E71" s="143"/>
    </row>
    <row r="73" spans="1:8" x14ac:dyDescent="0.25">
      <c r="A73" s="63"/>
      <c r="B73" s="84"/>
      <c r="C73" s="84"/>
      <c r="D73" s="84"/>
    </row>
    <row r="75" spans="1:8" x14ac:dyDescent="0.25">
      <c r="A75" t="s">
        <v>94</v>
      </c>
    </row>
    <row r="76" spans="1:8" x14ac:dyDescent="0.25">
      <c r="A76" t="s">
        <v>55</v>
      </c>
    </row>
    <row r="77" spans="1:8" ht="15.75" thickBot="1" x14ac:dyDescent="0.3">
      <c r="A77" t="s">
        <v>51</v>
      </c>
      <c r="B77" s="161" t="s">
        <v>61</v>
      </c>
      <c r="C77" s="161"/>
      <c r="D77" s="161"/>
    </row>
    <row r="78" spans="1:8" x14ac:dyDescent="0.25">
      <c r="A78" s="162" t="s">
        <v>8</v>
      </c>
      <c r="B78" s="171" t="s">
        <v>4</v>
      </c>
      <c r="C78" s="172"/>
      <c r="D78" s="173"/>
    </row>
    <row r="79" spans="1:8" ht="26.25" thickBot="1" x14ac:dyDescent="0.3">
      <c r="A79" s="163"/>
      <c r="B79" s="73" t="s">
        <v>3</v>
      </c>
      <c r="C79" s="41" t="s">
        <v>5</v>
      </c>
      <c r="D79" s="74" t="s">
        <v>7</v>
      </c>
    </row>
    <row r="80" spans="1:8" x14ac:dyDescent="0.25">
      <c r="A80" s="64" t="s">
        <v>0</v>
      </c>
      <c r="B80" s="102">
        <v>40000</v>
      </c>
      <c r="C80" s="23">
        <f>B80/12</f>
        <v>3333.3333333333335</v>
      </c>
      <c r="D80" s="123">
        <v>1000</v>
      </c>
    </row>
    <row r="81" spans="1:4" x14ac:dyDescent="0.25">
      <c r="A81" s="65" t="s">
        <v>6</v>
      </c>
      <c r="B81" s="103">
        <v>1000</v>
      </c>
      <c r="C81" s="22">
        <f>B81/12</f>
        <v>83.333333333333329</v>
      </c>
      <c r="D81" s="124">
        <v>10</v>
      </c>
    </row>
    <row r="82" spans="1:4" x14ac:dyDescent="0.25">
      <c r="A82" s="65" t="s">
        <v>27</v>
      </c>
      <c r="B82" s="77">
        <f>B80+B81</f>
        <v>41000</v>
      </c>
      <c r="C82" s="22">
        <f>B82/12</f>
        <v>3416.6666666666665</v>
      </c>
      <c r="D82" s="125">
        <f>D80+D81</f>
        <v>1010</v>
      </c>
    </row>
    <row r="83" spans="1:4" x14ac:dyDescent="0.25">
      <c r="A83" s="66" t="s">
        <v>26</v>
      </c>
      <c r="B83" s="77"/>
      <c r="C83" s="22"/>
      <c r="D83" s="125"/>
    </row>
    <row r="84" spans="1:4" ht="24" x14ac:dyDescent="0.25">
      <c r="A84" s="67" t="s">
        <v>30</v>
      </c>
      <c r="B84" s="103">
        <f>B82</f>
        <v>41000</v>
      </c>
      <c r="C84" s="22">
        <f>B84/12</f>
        <v>3416.6666666666665</v>
      </c>
      <c r="D84" s="129">
        <v>1010</v>
      </c>
    </row>
    <row r="85" spans="1:4" ht="15.75" thickBot="1" x14ac:dyDescent="0.3">
      <c r="A85" s="68" t="s">
        <v>77</v>
      </c>
      <c r="B85" s="79">
        <f>B84*0.075269</f>
        <v>3086.029</v>
      </c>
      <c r="C85" s="24">
        <f>B85/12</f>
        <v>257.16908333333333</v>
      </c>
      <c r="D85" s="126">
        <f>D84*0.075269</f>
        <v>76.021690000000007</v>
      </c>
    </row>
    <row r="86" spans="1:4" x14ac:dyDescent="0.25">
      <c r="A86" s="69" t="s">
        <v>2</v>
      </c>
      <c r="B86" s="75">
        <f>B82+B85</f>
        <v>44086.029000000002</v>
      </c>
      <c r="C86" s="23">
        <f>B86/12</f>
        <v>3673.8357500000002</v>
      </c>
      <c r="D86" s="127">
        <f>D84+D85</f>
        <v>1086.02169</v>
      </c>
    </row>
    <row r="87" spans="1:4" ht="15.75" thickBot="1" x14ac:dyDescent="0.3">
      <c r="A87" s="70" t="s">
        <v>24</v>
      </c>
      <c r="B87" s="79"/>
      <c r="C87" s="24"/>
      <c r="D87" s="126"/>
    </row>
    <row r="88" spans="1:4" ht="15.75" thickBot="1" x14ac:dyDescent="0.3">
      <c r="A88" s="64" t="s">
        <v>63</v>
      </c>
      <c r="B88" s="75">
        <f t="shared" ref="B88:D88" si="5">B86*0.07</f>
        <v>3086.0220300000005</v>
      </c>
      <c r="C88" s="23">
        <f>B88/12</f>
        <v>257.16850250000005</v>
      </c>
      <c r="D88" s="127">
        <f t="shared" si="5"/>
        <v>76.021518300000011</v>
      </c>
    </row>
    <row r="89" spans="1:4" ht="15.75" thickBot="1" x14ac:dyDescent="0.3">
      <c r="A89" s="72" t="s">
        <v>19</v>
      </c>
      <c r="B89" s="81">
        <f>B86*0.095</f>
        <v>4188.1727550000005</v>
      </c>
      <c r="C89" s="35">
        <f>B89/12</f>
        <v>349.01439625000006</v>
      </c>
      <c r="D89" s="128">
        <f>D86*0.095</f>
        <v>103.17206055</v>
      </c>
    </row>
    <row r="92" spans="1:4" x14ac:dyDescent="0.25">
      <c r="B92" s="84"/>
      <c r="C92" s="84"/>
      <c r="D92" s="84"/>
    </row>
    <row r="93" spans="1:4" x14ac:dyDescent="0.25">
      <c r="A93" t="s">
        <v>94</v>
      </c>
    </row>
    <row r="94" spans="1:4" x14ac:dyDescent="0.25">
      <c r="A94" t="s">
        <v>54</v>
      </c>
    </row>
    <row r="95" spans="1:4" ht="15.75" thickBot="1" x14ac:dyDescent="0.3">
      <c r="A95" t="s">
        <v>51</v>
      </c>
      <c r="B95" s="161" t="s">
        <v>62</v>
      </c>
      <c r="C95" s="161"/>
      <c r="D95" s="161"/>
    </row>
    <row r="96" spans="1:4" x14ac:dyDescent="0.25">
      <c r="A96" s="162" t="s">
        <v>8</v>
      </c>
      <c r="B96" s="171" t="s">
        <v>4</v>
      </c>
      <c r="C96" s="172"/>
      <c r="D96" s="173"/>
    </row>
    <row r="97" spans="1:4" ht="26.25" thickBot="1" x14ac:dyDescent="0.3">
      <c r="A97" s="163"/>
      <c r="B97" s="73" t="s">
        <v>3</v>
      </c>
      <c r="C97" s="41" t="s">
        <v>5</v>
      </c>
      <c r="D97" s="74" t="s">
        <v>7</v>
      </c>
    </row>
    <row r="98" spans="1:4" x14ac:dyDescent="0.25">
      <c r="A98" s="64" t="s">
        <v>0</v>
      </c>
      <c r="B98" s="102">
        <v>40000</v>
      </c>
      <c r="C98" s="23">
        <f>B98/12</f>
        <v>3333.3333333333335</v>
      </c>
      <c r="D98" s="123">
        <v>1000</v>
      </c>
    </row>
    <row r="99" spans="1:4" x14ac:dyDescent="0.25">
      <c r="A99" s="65" t="s">
        <v>6</v>
      </c>
      <c r="B99" s="103">
        <v>1000</v>
      </c>
      <c r="C99" s="22">
        <f>B99/12</f>
        <v>83.333333333333329</v>
      </c>
      <c r="D99" s="124">
        <v>0</v>
      </c>
    </row>
    <row r="100" spans="1:4" x14ac:dyDescent="0.25">
      <c r="A100" s="65" t="s">
        <v>27</v>
      </c>
      <c r="B100" s="77">
        <f>B98+B99</f>
        <v>41000</v>
      </c>
      <c r="C100" s="22">
        <f>B100/12</f>
        <v>3416.6666666666665</v>
      </c>
      <c r="D100" s="125">
        <f>D99+D98</f>
        <v>1000</v>
      </c>
    </row>
    <row r="101" spans="1:4" x14ac:dyDescent="0.25">
      <c r="A101" s="66" t="s">
        <v>26</v>
      </c>
      <c r="B101" s="77"/>
      <c r="C101" s="22"/>
      <c r="D101" s="125"/>
    </row>
    <row r="102" spans="1:4" ht="24" x14ac:dyDescent="0.25">
      <c r="A102" s="67" t="s">
        <v>30</v>
      </c>
      <c r="B102" s="103">
        <v>10000</v>
      </c>
      <c r="C102" s="22">
        <f>B102/12</f>
        <v>833.33333333333337</v>
      </c>
      <c r="D102" s="124">
        <v>200</v>
      </c>
    </row>
    <row r="103" spans="1:4" ht="15.75" thickBot="1" x14ac:dyDescent="0.3">
      <c r="A103" s="68" t="s">
        <v>77</v>
      </c>
      <c r="B103" s="79">
        <f>B102*0.075269</f>
        <v>752.69</v>
      </c>
      <c r="C103" s="24">
        <f>B103/12</f>
        <v>62.724166666666669</v>
      </c>
      <c r="D103" s="126">
        <f>D102*0.075269</f>
        <v>15.053800000000001</v>
      </c>
    </row>
    <row r="104" spans="1:4" x14ac:dyDescent="0.25">
      <c r="A104" s="69" t="s">
        <v>2</v>
      </c>
      <c r="B104" s="75">
        <f>B100+B103</f>
        <v>41752.69</v>
      </c>
      <c r="C104" s="23">
        <f>B104/12</f>
        <v>3479.3908333333334</v>
      </c>
      <c r="D104" s="127">
        <f>D100+D103</f>
        <v>1015.0538</v>
      </c>
    </row>
    <row r="105" spans="1:4" ht="15.75" thickBot="1" x14ac:dyDescent="0.3">
      <c r="A105" s="70" t="s">
        <v>24</v>
      </c>
      <c r="B105" s="79"/>
      <c r="C105" s="24"/>
      <c r="D105" s="126"/>
    </row>
    <row r="106" spans="1:4" x14ac:dyDescent="0.25">
      <c r="A106" s="64" t="s">
        <v>63</v>
      </c>
      <c r="B106" s="75">
        <f t="shared" ref="B106:D106" si="6">B104*0.07</f>
        <v>2922.6883000000003</v>
      </c>
      <c r="C106" s="23">
        <f>B106/12</f>
        <v>243.55735833333335</v>
      </c>
      <c r="D106" s="127">
        <f t="shared" si="6"/>
        <v>71.05376600000001</v>
      </c>
    </row>
    <row r="107" spans="1:4" x14ac:dyDescent="0.25">
      <c r="A107" s="71" t="s">
        <v>12</v>
      </c>
      <c r="B107" s="103">
        <v>60.15</v>
      </c>
      <c r="C107" s="22">
        <f>B107/12</f>
        <v>5.0125000000000002</v>
      </c>
      <c r="D107" s="124">
        <v>5</v>
      </c>
    </row>
    <row r="108" spans="1:4" ht="15.75" thickBot="1" x14ac:dyDescent="0.3">
      <c r="A108" s="65" t="s">
        <v>56</v>
      </c>
      <c r="B108" s="77">
        <f>B106-B107</f>
        <v>2862.5383000000002</v>
      </c>
      <c r="C108" s="22">
        <f>B108/12</f>
        <v>238.54485833333334</v>
      </c>
      <c r="D108" s="125">
        <f>D106-D107</f>
        <v>66.05376600000001</v>
      </c>
    </row>
    <row r="109" spans="1:4" ht="15.75" thickBot="1" x14ac:dyDescent="0.3">
      <c r="A109" s="72" t="s">
        <v>19</v>
      </c>
      <c r="B109" s="81">
        <f>B104*0.095</f>
        <v>3966.5055500000003</v>
      </c>
      <c r="C109" s="35">
        <f>B109/12</f>
        <v>330.54212916666671</v>
      </c>
      <c r="D109" s="128">
        <f>D104*0.095</f>
        <v>96.430110999999997</v>
      </c>
    </row>
    <row r="112" spans="1:4" x14ac:dyDescent="0.25">
      <c r="B112" s="86"/>
      <c r="C112" s="86"/>
      <c r="D112" s="86"/>
    </row>
    <row r="113" spans="1:4" x14ac:dyDescent="0.25">
      <c r="A113" t="s">
        <v>94</v>
      </c>
    </row>
    <row r="114" spans="1:4" x14ac:dyDescent="0.25">
      <c r="A114" t="s">
        <v>55</v>
      </c>
    </row>
    <row r="115" spans="1:4" ht="15.75" thickBot="1" x14ac:dyDescent="0.3">
      <c r="A115" t="s">
        <v>57</v>
      </c>
      <c r="B115" s="161" t="s">
        <v>64</v>
      </c>
      <c r="C115" s="161"/>
      <c r="D115" s="161"/>
    </row>
    <row r="116" spans="1:4" x14ac:dyDescent="0.25">
      <c r="A116" s="162" t="s">
        <v>8</v>
      </c>
      <c r="B116" s="171" t="s">
        <v>4</v>
      </c>
      <c r="C116" s="172"/>
      <c r="D116" s="173"/>
    </row>
    <row r="117" spans="1:4" ht="26.25" thickBot="1" x14ac:dyDescent="0.3">
      <c r="A117" s="163"/>
      <c r="B117" s="73" t="s">
        <v>3</v>
      </c>
      <c r="C117" s="41" t="s">
        <v>5</v>
      </c>
      <c r="D117" s="74" t="s">
        <v>7</v>
      </c>
    </row>
    <row r="118" spans="1:4" x14ac:dyDescent="0.25">
      <c r="A118" s="64" t="s">
        <v>0</v>
      </c>
      <c r="B118" s="102">
        <v>40000</v>
      </c>
      <c r="C118" s="23">
        <f>B118/12</f>
        <v>3333.3333333333335</v>
      </c>
      <c r="D118" s="123">
        <v>1000</v>
      </c>
    </row>
    <row r="119" spans="1:4" x14ac:dyDescent="0.25">
      <c r="A119" s="65" t="s">
        <v>6</v>
      </c>
      <c r="B119" s="103">
        <v>1000</v>
      </c>
      <c r="C119" s="22">
        <f>B119/12</f>
        <v>83.333333333333329</v>
      </c>
      <c r="D119" s="124">
        <v>10</v>
      </c>
    </row>
    <row r="120" spans="1:4" x14ac:dyDescent="0.25">
      <c r="A120" s="65" t="s">
        <v>27</v>
      </c>
      <c r="B120" s="77">
        <f>B118+B119</f>
        <v>41000</v>
      </c>
      <c r="C120" s="22">
        <f>B120/12</f>
        <v>3416.6666666666665</v>
      </c>
      <c r="D120" s="125">
        <f>D118+D119</f>
        <v>1010</v>
      </c>
    </row>
    <row r="121" spans="1:4" x14ac:dyDescent="0.25">
      <c r="A121" s="66" t="s">
        <v>26</v>
      </c>
      <c r="B121" s="77"/>
      <c r="C121" s="22"/>
      <c r="D121" s="125"/>
    </row>
    <row r="122" spans="1:4" ht="24" x14ac:dyDescent="0.25">
      <c r="A122" s="67" t="s">
        <v>30</v>
      </c>
      <c r="B122" s="103">
        <v>1000</v>
      </c>
      <c r="C122" s="22">
        <f>B122/12</f>
        <v>83.333333333333329</v>
      </c>
      <c r="D122" s="124">
        <v>100</v>
      </c>
    </row>
    <row r="123" spans="1:4" ht="15.75" thickBot="1" x14ac:dyDescent="0.3">
      <c r="A123" s="68" t="s">
        <v>77</v>
      </c>
      <c r="B123" s="79">
        <f>B122*0.075269</f>
        <v>75.269000000000005</v>
      </c>
      <c r="C123" s="24">
        <f>B123/12</f>
        <v>6.2724166666666674</v>
      </c>
      <c r="D123" s="126">
        <f>D122*0.075269</f>
        <v>7.5269000000000004</v>
      </c>
    </row>
    <row r="124" spans="1:4" x14ac:dyDescent="0.25">
      <c r="A124" s="69" t="s">
        <v>2</v>
      </c>
      <c r="B124" s="75">
        <f>B120+B123</f>
        <v>41075.269</v>
      </c>
      <c r="C124" s="23">
        <f>B124/12</f>
        <v>3422.9390833333332</v>
      </c>
      <c r="D124" s="127">
        <f>D120+D123</f>
        <v>1017.5269</v>
      </c>
    </row>
    <row r="125" spans="1:4" ht="15.75" thickBot="1" x14ac:dyDescent="0.3">
      <c r="A125" s="70" t="s">
        <v>24</v>
      </c>
      <c r="B125" s="79"/>
      <c r="C125" s="24"/>
      <c r="D125" s="126"/>
    </row>
    <row r="126" spans="1:4" ht="15.75" thickBot="1" x14ac:dyDescent="0.3">
      <c r="A126" s="64" t="s">
        <v>63</v>
      </c>
      <c r="B126" s="75">
        <f t="shared" ref="B126:D126" si="7">B124*0.07</f>
        <v>2875.2688300000004</v>
      </c>
      <c r="C126" s="23">
        <f>B126/12</f>
        <v>239.60573583333337</v>
      </c>
      <c r="D126" s="127">
        <f t="shared" si="7"/>
        <v>71.226883000000001</v>
      </c>
    </row>
    <row r="127" spans="1:4" ht="15.75" thickBot="1" x14ac:dyDescent="0.3">
      <c r="A127" s="72" t="s">
        <v>19</v>
      </c>
      <c r="B127" s="81">
        <f>B124*0.095</f>
        <v>3902.1505550000002</v>
      </c>
      <c r="C127" s="35">
        <f>B127/12</f>
        <v>325.1792129166667</v>
      </c>
      <c r="D127" s="128">
        <f>D124*0.095</f>
        <v>96.665055499999994</v>
      </c>
    </row>
    <row r="128" spans="1:4" x14ac:dyDescent="0.25">
      <c r="A128" s="64" t="s">
        <v>29</v>
      </c>
      <c r="B128" s="102">
        <v>20000</v>
      </c>
      <c r="C128" s="23">
        <f>B128/12</f>
        <v>1666.6666666666667</v>
      </c>
      <c r="D128" s="123">
        <v>100</v>
      </c>
    </row>
    <row r="129" spans="1:8" ht="15.75" thickBot="1" x14ac:dyDescent="0.3">
      <c r="A129" s="149" t="s">
        <v>104</v>
      </c>
      <c r="B129" s="83">
        <f>B128*0.084</f>
        <v>1680</v>
      </c>
      <c r="C129" s="43">
        <f>B129/12</f>
        <v>140</v>
      </c>
      <c r="D129" s="126">
        <f>D128*0.084</f>
        <v>8.4</v>
      </c>
    </row>
    <row r="130" spans="1:8" s="19" customFormat="1" x14ac:dyDescent="0.25">
      <c r="A130" s="58" t="s">
        <v>98</v>
      </c>
      <c r="B130" s="102">
        <v>1200</v>
      </c>
      <c r="C130" s="144"/>
      <c r="D130" s="145">
        <v>0</v>
      </c>
      <c r="E130" s="143"/>
      <c r="F130"/>
      <c r="G130"/>
      <c r="H130"/>
    </row>
    <row r="131" spans="1:8" s="19" customFormat="1" x14ac:dyDescent="0.25">
      <c r="A131" s="150" t="s">
        <v>101</v>
      </c>
      <c r="B131" s="135">
        <f>B130*0.04</f>
        <v>48</v>
      </c>
      <c r="C131" s="144"/>
      <c r="D131" s="125">
        <f>D130*0.04</f>
        <v>0</v>
      </c>
      <c r="E131" s="143"/>
      <c r="F131"/>
      <c r="G131"/>
      <c r="H131"/>
    </row>
    <row r="132" spans="1:8" ht="15.75" thickBot="1" x14ac:dyDescent="0.3">
      <c r="A132" s="151" t="s">
        <v>103</v>
      </c>
      <c r="B132" s="83">
        <f>B130*0.042</f>
        <v>50.400000000000006</v>
      </c>
      <c r="C132" s="43"/>
      <c r="D132" s="126">
        <f>D130*0.042</f>
        <v>0</v>
      </c>
      <c r="E132" s="143"/>
    </row>
    <row r="135" spans="1:8" x14ac:dyDescent="0.25">
      <c r="A135" t="s">
        <v>94</v>
      </c>
    </row>
    <row r="136" spans="1:8" x14ac:dyDescent="0.25">
      <c r="A136" t="s">
        <v>54</v>
      </c>
    </row>
    <row r="137" spans="1:8" ht="15.75" thickBot="1" x14ac:dyDescent="0.3">
      <c r="A137" t="s">
        <v>57</v>
      </c>
      <c r="B137" s="161" t="s">
        <v>65</v>
      </c>
      <c r="C137" s="161"/>
      <c r="D137" s="161"/>
    </row>
    <row r="138" spans="1:8" x14ac:dyDescent="0.25">
      <c r="A138" s="162" t="s">
        <v>8</v>
      </c>
      <c r="B138" s="171" t="s">
        <v>4</v>
      </c>
      <c r="C138" s="172"/>
      <c r="D138" s="173"/>
    </row>
    <row r="139" spans="1:8" ht="26.25" thickBot="1" x14ac:dyDescent="0.3">
      <c r="A139" s="163"/>
      <c r="B139" s="73" t="s">
        <v>3</v>
      </c>
      <c r="C139" s="41" t="s">
        <v>5</v>
      </c>
      <c r="D139" s="74" t="s">
        <v>7</v>
      </c>
    </row>
    <row r="140" spans="1:8" x14ac:dyDescent="0.25">
      <c r="A140" s="25" t="s">
        <v>0</v>
      </c>
      <c r="B140" s="130">
        <v>40000</v>
      </c>
      <c r="C140" s="23">
        <f>B140/12</f>
        <v>3333.3333333333335</v>
      </c>
      <c r="D140" s="123">
        <v>1000</v>
      </c>
    </row>
    <row r="141" spans="1:8" x14ac:dyDescent="0.25">
      <c r="A141" s="65" t="s">
        <v>6</v>
      </c>
      <c r="B141" s="103">
        <v>2000</v>
      </c>
      <c r="C141" s="22">
        <f>B141/12</f>
        <v>166.66666666666666</v>
      </c>
      <c r="D141" s="124">
        <v>90</v>
      </c>
    </row>
    <row r="142" spans="1:8" x14ac:dyDescent="0.25">
      <c r="A142" s="65" t="s">
        <v>27</v>
      </c>
      <c r="B142" s="77">
        <f>B140+B141</f>
        <v>42000</v>
      </c>
      <c r="C142" s="22">
        <f>B142/12</f>
        <v>3500</v>
      </c>
      <c r="D142" s="125">
        <f>D140+D141</f>
        <v>1090</v>
      </c>
    </row>
    <row r="143" spans="1:8" x14ac:dyDescent="0.25">
      <c r="A143" s="66" t="s">
        <v>26</v>
      </c>
      <c r="B143" s="77"/>
      <c r="C143" s="22"/>
      <c r="D143" s="125"/>
    </row>
    <row r="144" spans="1:8" ht="24" x14ac:dyDescent="0.25">
      <c r="A144" s="67" t="s">
        <v>30</v>
      </c>
      <c r="B144" s="103">
        <f>B142</f>
        <v>42000</v>
      </c>
      <c r="C144" s="22">
        <f>B144/12</f>
        <v>3500</v>
      </c>
      <c r="D144" s="125">
        <v>1000</v>
      </c>
    </row>
    <row r="145" spans="1:8" ht="15.75" thickBot="1" x14ac:dyDescent="0.3">
      <c r="A145" s="68" t="s">
        <v>77</v>
      </c>
      <c r="B145" s="79">
        <f>B144*0.075269</f>
        <v>3161.2980000000002</v>
      </c>
      <c r="C145" s="24">
        <f>B145/12</f>
        <v>263.44150000000002</v>
      </c>
      <c r="D145" s="126">
        <f>D144*0.075269</f>
        <v>75.269000000000005</v>
      </c>
    </row>
    <row r="146" spans="1:8" x14ac:dyDescent="0.25">
      <c r="A146" s="69" t="s">
        <v>2</v>
      </c>
      <c r="B146" s="75">
        <f>B142+B145</f>
        <v>45161.298000000003</v>
      </c>
      <c r="C146" s="23">
        <f>B146/12</f>
        <v>3763.4415000000004</v>
      </c>
      <c r="D146" s="127">
        <f>D142+D145</f>
        <v>1165.269</v>
      </c>
    </row>
    <row r="147" spans="1:8" ht="15.75" thickBot="1" x14ac:dyDescent="0.3">
      <c r="A147" s="70" t="s">
        <v>24</v>
      </c>
      <c r="B147" s="79"/>
      <c r="C147" s="24"/>
      <c r="D147" s="126"/>
    </row>
    <row r="148" spans="1:8" x14ac:dyDescent="0.25">
      <c r="A148" s="64" t="s">
        <v>63</v>
      </c>
      <c r="B148" s="75">
        <f t="shared" ref="B148:D148" si="8">B146*0.07</f>
        <v>3161.2908600000005</v>
      </c>
      <c r="C148" s="23">
        <f t="shared" ref="C148:C151" si="9">B148/12</f>
        <v>263.44090500000004</v>
      </c>
      <c r="D148" s="127">
        <f t="shared" si="8"/>
        <v>81.568830000000005</v>
      </c>
    </row>
    <row r="149" spans="1:8" x14ac:dyDescent="0.25">
      <c r="A149" s="71" t="s">
        <v>12</v>
      </c>
      <c r="B149" s="77">
        <v>60.15</v>
      </c>
      <c r="C149" s="22">
        <f t="shared" si="9"/>
        <v>5.0125000000000002</v>
      </c>
      <c r="D149" s="125">
        <v>7</v>
      </c>
    </row>
    <row r="150" spans="1:8" ht="15.75" thickBot="1" x14ac:dyDescent="0.3">
      <c r="A150" s="65" t="s">
        <v>56</v>
      </c>
      <c r="B150" s="77">
        <f>B148-B149</f>
        <v>3101.1408600000004</v>
      </c>
      <c r="C150" s="22">
        <f t="shared" si="9"/>
        <v>258.42840500000005</v>
      </c>
      <c r="D150" s="125">
        <f>D148-D149</f>
        <v>74.568830000000005</v>
      </c>
    </row>
    <row r="151" spans="1:8" ht="15.75" thickBot="1" x14ac:dyDescent="0.3">
      <c r="A151" s="72" t="s">
        <v>19</v>
      </c>
      <c r="B151" s="81">
        <f>B146*0.095</f>
        <v>4290.3233100000007</v>
      </c>
      <c r="C151" s="35">
        <f t="shared" si="9"/>
        <v>357.52694250000008</v>
      </c>
      <c r="D151" s="128">
        <f>D146*0.095</f>
        <v>110.70055500000001</v>
      </c>
    </row>
    <row r="152" spans="1:8" x14ac:dyDescent="0.25">
      <c r="A152" s="64" t="s">
        <v>29</v>
      </c>
      <c r="B152" s="102">
        <v>20000</v>
      </c>
      <c r="C152" s="23">
        <f>B152/12</f>
        <v>1666.6666666666667</v>
      </c>
      <c r="D152" s="123">
        <v>100</v>
      </c>
    </row>
    <row r="153" spans="1:8" ht="15.75" thickBot="1" x14ac:dyDescent="0.3">
      <c r="A153" s="149" t="s">
        <v>104</v>
      </c>
      <c r="B153" s="83">
        <f>B152*0.084</f>
        <v>1680</v>
      </c>
      <c r="C153" s="43">
        <f>B153/12</f>
        <v>140</v>
      </c>
      <c r="D153" s="80">
        <f>D152*0.084</f>
        <v>8.4</v>
      </c>
    </row>
    <row r="154" spans="1:8" s="19" customFormat="1" x14ac:dyDescent="0.25">
      <c r="A154" s="58" t="s">
        <v>98</v>
      </c>
      <c r="B154" s="102">
        <v>1200</v>
      </c>
      <c r="C154" s="144"/>
      <c r="D154" s="145">
        <v>0</v>
      </c>
      <c r="E154" s="143"/>
      <c r="F154"/>
      <c r="G154"/>
      <c r="H154"/>
    </row>
    <row r="155" spans="1:8" s="19" customFormat="1" x14ac:dyDescent="0.25">
      <c r="A155" s="150" t="s">
        <v>101</v>
      </c>
      <c r="B155" s="135">
        <f>B154*0.04</f>
        <v>48</v>
      </c>
      <c r="C155" s="144"/>
      <c r="D155" s="125">
        <f>D154*0.04</f>
        <v>0</v>
      </c>
      <c r="E155" s="143"/>
      <c r="F155"/>
      <c r="G155"/>
      <c r="H155"/>
    </row>
    <row r="156" spans="1:8" ht="15.75" thickBot="1" x14ac:dyDescent="0.3">
      <c r="A156" s="151" t="s">
        <v>103</v>
      </c>
      <c r="B156" s="83">
        <f>B154*0.042</f>
        <v>50.400000000000006</v>
      </c>
      <c r="C156" s="43"/>
      <c r="D156" s="126">
        <f>D154*0.042</f>
        <v>0</v>
      </c>
      <c r="E156" s="143"/>
    </row>
    <row r="161" spans="1:8" ht="15.75" customHeight="1" thickBot="1" x14ac:dyDescent="0.3">
      <c r="A161" s="97" t="s">
        <v>99</v>
      </c>
      <c r="B161" s="181" t="s">
        <v>66</v>
      </c>
      <c r="C161" s="181"/>
      <c r="D161" s="181"/>
    </row>
    <row r="162" spans="1:8" x14ac:dyDescent="0.25">
      <c r="A162" s="64" t="s">
        <v>0</v>
      </c>
      <c r="B162" s="102">
        <v>15000</v>
      </c>
      <c r="C162" s="23">
        <f>B162/12</f>
        <v>1250</v>
      </c>
      <c r="D162" s="121">
        <v>1000</v>
      </c>
    </row>
    <row r="163" spans="1:8" ht="15.75" thickBot="1" x14ac:dyDescent="0.3">
      <c r="A163" s="65" t="s">
        <v>6</v>
      </c>
      <c r="B163" s="103">
        <v>250</v>
      </c>
      <c r="C163" s="22">
        <f>B163/12</f>
        <v>20.833333333333332</v>
      </c>
      <c r="D163" s="122">
        <v>0</v>
      </c>
    </row>
    <row r="164" spans="1:8" ht="15.75" thickBot="1" x14ac:dyDescent="0.3">
      <c r="A164" s="93" t="s">
        <v>2</v>
      </c>
      <c r="B164" s="81">
        <f>B162+B163</f>
        <v>15250</v>
      </c>
      <c r="C164" s="35">
        <f>B164/12</f>
        <v>1270.8333333333333</v>
      </c>
      <c r="D164" s="82">
        <f>D163+D162</f>
        <v>1000</v>
      </c>
    </row>
    <row r="165" spans="1:8" ht="15.75" thickBot="1" x14ac:dyDescent="0.3">
      <c r="A165" s="72" t="s">
        <v>102</v>
      </c>
      <c r="B165" s="81">
        <f>B164*0.165</f>
        <v>2516.25</v>
      </c>
      <c r="C165" s="35">
        <f>B165/12</f>
        <v>209.6875</v>
      </c>
      <c r="D165" s="82">
        <f>D164*0.095</f>
        <v>95</v>
      </c>
    </row>
    <row r="168" spans="1:8" ht="15.75" thickBot="1" x14ac:dyDescent="0.3">
      <c r="A168" s="97" t="s">
        <v>100</v>
      </c>
      <c r="B168" s="181" t="s">
        <v>67</v>
      </c>
      <c r="C168" s="181"/>
      <c r="D168" s="181"/>
    </row>
    <row r="169" spans="1:8" x14ac:dyDescent="0.25">
      <c r="A169" s="64" t="s">
        <v>0</v>
      </c>
      <c r="B169" s="137">
        <v>15000</v>
      </c>
      <c r="C169" s="23">
        <f t="shared" ref="C169:C174" si="10">B169/12</f>
        <v>1250</v>
      </c>
      <c r="D169" s="76">
        <v>1000</v>
      </c>
    </row>
    <row r="170" spans="1:8" ht="15.75" thickBot="1" x14ac:dyDescent="0.3">
      <c r="A170" s="65" t="s">
        <v>6</v>
      </c>
      <c r="B170" s="138">
        <v>250</v>
      </c>
      <c r="C170" s="22">
        <f t="shared" si="10"/>
        <v>20.833333333333332</v>
      </c>
      <c r="D170" s="78">
        <v>0</v>
      </c>
      <c r="H170" s="152"/>
    </row>
    <row r="171" spans="1:8" ht="15.75" thickBot="1" x14ac:dyDescent="0.3">
      <c r="A171" s="93" t="s">
        <v>2</v>
      </c>
      <c r="B171" s="81">
        <f>B169+B170</f>
        <v>15250</v>
      </c>
      <c r="C171" s="35">
        <f t="shared" si="10"/>
        <v>1270.8333333333333</v>
      </c>
      <c r="D171" s="82">
        <f>D170+D169</f>
        <v>1000</v>
      </c>
    </row>
    <row r="172" spans="1:8" ht="15.75" thickBot="1" x14ac:dyDescent="0.3">
      <c r="A172" s="72" t="s">
        <v>102</v>
      </c>
      <c r="B172" s="81">
        <f>B171*0.165</f>
        <v>2516.25</v>
      </c>
      <c r="C172" s="35">
        <f t="shared" si="10"/>
        <v>209.6875</v>
      </c>
      <c r="D172" s="82">
        <f>D171*0.095</f>
        <v>95</v>
      </c>
    </row>
    <row r="173" spans="1:8" x14ac:dyDescent="0.25">
      <c r="A173" s="64" t="s">
        <v>29</v>
      </c>
      <c r="B173" s="137">
        <v>10000</v>
      </c>
      <c r="C173" s="23">
        <f t="shared" si="10"/>
        <v>833.33333333333337</v>
      </c>
      <c r="D173" s="76">
        <v>1000</v>
      </c>
    </row>
    <row r="174" spans="1:8" ht="15.75" thickBot="1" x14ac:dyDescent="0.3">
      <c r="A174" s="149" t="s">
        <v>104</v>
      </c>
      <c r="B174" s="83">
        <f>B173*0.084</f>
        <v>840</v>
      </c>
      <c r="C174" s="43">
        <f t="shared" si="10"/>
        <v>70</v>
      </c>
      <c r="D174" s="80">
        <f>D173*0.084</f>
        <v>84</v>
      </c>
    </row>
    <row r="175" spans="1:8" s="19" customFormat="1" x14ac:dyDescent="0.25">
      <c r="A175" s="58" t="s">
        <v>98</v>
      </c>
      <c r="B175" s="102">
        <v>1200</v>
      </c>
      <c r="C175" s="146"/>
      <c r="D175" s="142">
        <v>0</v>
      </c>
      <c r="E175" s="143"/>
      <c r="F175"/>
      <c r="G175"/>
      <c r="H175"/>
    </row>
    <row r="176" spans="1:8" s="19" customFormat="1" x14ac:dyDescent="0.25">
      <c r="A176" s="150" t="s">
        <v>101</v>
      </c>
      <c r="B176" s="135">
        <f>B175*0.04</f>
        <v>48</v>
      </c>
      <c r="C176" s="147"/>
      <c r="D176" s="30">
        <f>D175*0.04</f>
        <v>0</v>
      </c>
      <c r="E176" s="143"/>
      <c r="F176"/>
      <c r="G176"/>
      <c r="H176"/>
    </row>
    <row r="177" spans="1:5" ht="15.75" thickBot="1" x14ac:dyDescent="0.3">
      <c r="A177" s="151" t="s">
        <v>103</v>
      </c>
      <c r="B177" s="83">
        <f>B175*0.042</f>
        <v>50.400000000000006</v>
      </c>
      <c r="C177" s="148"/>
      <c r="D177" s="40">
        <f>D175*0.042</f>
        <v>0</v>
      </c>
      <c r="E177" s="143"/>
    </row>
  </sheetData>
  <mergeCells count="27">
    <mergeCell ref="B137:D137"/>
    <mergeCell ref="A138:A139"/>
    <mergeCell ref="B138:D138"/>
    <mergeCell ref="B161:D161"/>
    <mergeCell ref="B168:D168"/>
    <mergeCell ref="B77:D77"/>
    <mergeCell ref="A78:A79"/>
    <mergeCell ref="A116:A117"/>
    <mergeCell ref="B116:D116"/>
    <mergeCell ref="A1:D2"/>
    <mergeCell ref="B115:D115"/>
    <mergeCell ref="B78:D78"/>
    <mergeCell ref="A96:A97"/>
    <mergeCell ref="B96:D96"/>
    <mergeCell ref="B95:D95"/>
    <mergeCell ref="B7:D7"/>
    <mergeCell ref="B21:D21"/>
    <mergeCell ref="A8:A9"/>
    <mergeCell ref="B8:D8"/>
    <mergeCell ref="A22:A23"/>
    <mergeCell ref="B22:D22"/>
    <mergeCell ref="A57:A58"/>
    <mergeCell ref="B57:D57"/>
    <mergeCell ref="A38:A39"/>
    <mergeCell ref="B38:D38"/>
    <mergeCell ref="B37:D37"/>
    <mergeCell ref="B56:D56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3"/>
  <sheetViews>
    <sheetView workbookViewId="0">
      <selection activeCell="F23" sqref="F23"/>
    </sheetView>
  </sheetViews>
  <sheetFormatPr defaultRowHeight="15" x14ac:dyDescent="0.25"/>
  <cols>
    <col min="1" max="1" width="50.85546875" customWidth="1"/>
    <col min="2" max="4" width="13.5703125" customWidth="1"/>
  </cols>
  <sheetData>
    <row r="1" spans="1:4" x14ac:dyDescent="0.25">
      <c r="A1" s="185" t="s">
        <v>68</v>
      </c>
      <c r="B1" s="186"/>
      <c r="C1" s="186"/>
      <c r="D1" s="187"/>
    </row>
    <row r="2" spans="1:4" x14ac:dyDescent="0.25">
      <c r="A2" s="188"/>
      <c r="B2" s="189"/>
      <c r="C2" s="189"/>
      <c r="D2" s="190"/>
    </row>
    <row r="5" spans="1:4" x14ac:dyDescent="0.25">
      <c r="A5" t="s">
        <v>52</v>
      </c>
    </row>
    <row r="6" spans="1:4" ht="15.75" thickBot="1" x14ac:dyDescent="0.3">
      <c r="A6" t="s">
        <v>51</v>
      </c>
      <c r="B6" s="174" t="s">
        <v>73</v>
      </c>
      <c r="C6" s="174"/>
      <c r="D6" s="174"/>
    </row>
    <row r="7" spans="1:4" x14ac:dyDescent="0.25">
      <c r="A7" s="162" t="s">
        <v>8</v>
      </c>
      <c r="B7" s="183" t="s">
        <v>1</v>
      </c>
      <c r="C7" s="183"/>
      <c r="D7" s="184"/>
    </row>
    <row r="8" spans="1:4" ht="26.25" thickBot="1" x14ac:dyDescent="0.3">
      <c r="A8" s="163"/>
      <c r="B8" s="44" t="s">
        <v>3</v>
      </c>
      <c r="C8" s="44" t="s">
        <v>5</v>
      </c>
      <c r="D8" s="45" t="s">
        <v>7</v>
      </c>
    </row>
    <row r="9" spans="1:4" x14ac:dyDescent="0.25">
      <c r="A9" s="64" t="s">
        <v>0</v>
      </c>
      <c r="B9" s="131">
        <v>40000</v>
      </c>
      <c r="C9" s="46">
        <f>B9/12</f>
        <v>3333.3333333333335</v>
      </c>
      <c r="D9" s="121">
        <v>1000</v>
      </c>
    </row>
    <row r="10" spans="1:4" x14ac:dyDescent="0.25">
      <c r="A10" s="65" t="s">
        <v>6</v>
      </c>
      <c r="B10" s="132">
        <v>1100</v>
      </c>
      <c r="C10" s="48">
        <f>B10/12</f>
        <v>91.666666666666671</v>
      </c>
      <c r="D10" s="122">
        <v>90</v>
      </c>
    </row>
    <row r="11" spans="1:4" ht="15.75" thickBot="1" x14ac:dyDescent="0.3">
      <c r="A11" s="65" t="s">
        <v>27</v>
      </c>
      <c r="B11" s="48">
        <f>B10+B9</f>
        <v>41100</v>
      </c>
      <c r="C11" s="48">
        <f>B11/12</f>
        <v>3425</v>
      </c>
      <c r="D11" s="49">
        <f>D10+D9</f>
        <v>1090</v>
      </c>
    </row>
    <row r="12" spans="1:4" x14ac:dyDescent="0.25">
      <c r="A12" s="69" t="s">
        <v>2</v>
      </c>
      <c r="B12" s="46">
        <f>B9+B10</f>
        <v>41100</v>
      </c>
      <c r="C12" s="46">
        <f>B12/12</f>
        <v>3425</v>
      </c>
      <c r="D12" s="47">
        <f>D9+D10</f>
        <v>1090</v>
      </c>
    </row>
    <row r="13" spans="1:4" ht="15.75" thickBot="1" x14ac:dyDescent="0.3">
      <c r="A13" s="70" t="s">
        <v>24</v>
      </c>
      <c r="B13" s="50"/>
      <c r="C13" s="50"/>
      <c r="D13" s="51"/>
    </row>
    <row r="14" spans="1:4" ht="15.75" thickBot="1" x14ac:dyDescent="0.3">
      <c r="A14" s="64" t="s">
        <v>18</v>
      </c>
      <c r="B14" s="87">
        <f t="shared" ref="B14:D14" si="0">B12*0.07</f>
        <v>2877.0000000000005</v>
      </c>
      <c r="C14" s="46">
        <f>B14/12</f>
        <v>239.75000000000003</v>
      </c>
      <c r="D14" s="47">
        <f t="shared" si="0"/>
        <v>76.300000000000011</v>
      </c>
    </row>
    <row r="15" spans="1:4" ht="15.75" thickBot="1" x14ac:dyDescent="0.3">
      <c r="A15" s="72" t="s">
        <v>78</v>
      </c>
      <c r="B15" s="52">
        <f>B12*0.0855</f>
        <v>3514.05</v>
      </c>
      <c r="C15" s="52">
        <f>B15/12</f>
        <v>292.83750000000003</v>
      </c>
      <c r="D15" s="53">
        <f>D12*0.0855</f>
        <v>93.195000000000007</v>
      </c>
    </row>
    <row r="19" spans="1:8" x14ac:dyDescent="0.25">
      <c r="A19" t="s">
        <v>52</v>
      </c>
    </row>
    <row r="20" spans="1:8" ht="15.75" thickBot="1" x14ac:dyDescent="0.3">
      <c r="A20" t="s">
        <v>57</v>
      </c>
      <c r="B20" s="174" t="s">
        <v>74</v>
      </c>
      <c r="C20" s="174"/>
      <c r="D20" s="174"/>
    </row>
    <row r="21" spans="1:8" x14ac:dyDescent="0.25">
      <c r="A21" s="162" t="s">
        <v>8</v>
      </c>
      <c r="B21" s="183" t="s">
        <v>1</v>
      </c>
      <c r="C21" s="183"/>
      <c r="D21" s="184"/>
    </row>
    <row r="22" spans="1:8" ht="26.25" thickBot="1" x14ac:dyDescent="0.3">
      <c r="A22" s="163"/>
      <c r="B22" s="44" t="s">
        <v>3</v>
      </c>
      <c r="C22" s="44" t="s">
        <v>5</v>
      </c>
      <c r="D22" s="45" t="s">
        <v>7</v>
      </c>
    </row>
    <row r="23" spans="1:8" x14ac:dyDescent="0.25">
      <c r="A23" s="64" t="s">
        <v>0</v>
      </c>
      <c r="B23" s="131">
        <v>40000</v>
      </c>
      <c r="C23" s="46">
        <f>B23/12</f>
        <v>3333.3333333333335</v>
      </c>
      <c r="D23" s="121">
        <v>10000</v>
      </c>
    </row>
    <row r="24" spans="1:8" x14ac:dyDescent="0.25">
      <c r="A24" s="65" t="s">
        <v>6</v>
      </c>
      <c r="B24" s="132">
        <v>1100</v>
      </c>
      <c r="C24" s="48">
        <f>B24/12</f>
        <v>91.666666666666671</v>
      </c>
      <c r="D24" s="122">
        <v>98</v>
      </c>
    </row>
    <row r="25" spans="1:8" ht="15.75" thickBot="1" x14ac:dyDescent="0.3">
      <c r="A25" s="65" t="s">
        <v>27</v>
      </c>
      <c r="B25" s="48">
        <f>B24+B23</f>
        <v>41100</v>
      </c>
      <c r="C25" s="48">
        <f>B25/12</f>
        <v>3425</v>
      </c>
      <c r="D25" s="49">
        <f>D24+D23</f>
        <v>10098</v>
      </c>
    </row>
    <row r="26" spans="1:8" x14ac:dyDescent="0.25">
      <c r="A26" s="69" t="s">
        <v>2</v>
      </c>
      <c r="B26" s="46">
        <f>B23+B24</f>
        <v>41100</v>
      </c>
      <c r="C26" s="46">
        <f>B26/12</f>
        <v>3425</v>
      </c>
      <c r="D26" s="47">
        <f>D23+D24</f>
        <v>10098</v>
      </c>
    </row>
    <row r="27" spans="1:8" ht="15.75" thickBot="1" x14ac:dyDescent="0.3">
      <c r="A27" s="70" t="s">
        <v>24</v>
      </c>
      <c r="B27" s="50"/>
      <c r="C27" s="50"/>
      <c r="D27" s="51"/>
    </row>
    <row r="28" spans="1:8" ht="15.75" thickBot="1" x14ac:dyDescent="0.3">
      <c r="A28" s="64" t="s">
        <v>18</v>
      </c>
      <c r="B28" s="87">
        <f t="shared" ref="B28:D28" si="1">B26*0.07</f>
        <v>2877.0000000000005</v>
      </c>
      <c r="C28" s="46">
        <f>B28/12</f>
        <v>239.75000000000003</v>
      </c>
      <c r="D28" s="47">
        <f t="shared" si="1"/>
        <v>706.86</v>
      </c>
    </row>
    <row r="29" spans="1:8" ht="15.75" thickBot="1" x14ac:dyDescent="0.3">
      <c r="A29" s="72" t="s">
        <v>78</v>
      </c>
      <c r="B29" s="52">
        <f>B26*0.0855</f>
        <v>3514.05</v>
      </c>
      <c r="C29" s="52">
        <f>B29/12</f>
        <v>292.83750000000003</v>
      </c>
      <c r="D29" s="53">
        <f>D26*0.0855</f>
        <v>863.37900000000002</v>
      </c>
    </row>
    <row r="30" spans="1:8" x14ac:dyDescent="0.25">
      <c r="A30" s="64" t="s">
        <v>29</v>
      </c>
      <c r="B30" s="133">
        <v>20000</v>
      </c>
      <c r="C30" s="46">
        <f>C26*0.095</f>
        <v>325.375</v>
      </c>
      <c r="D30" s="121">
        <v>1000</v>
      </c>
    </row>
    <row r="31" spans="1:8" ht="15.75" thickBot="1" x14ac:dyDescent="0.3">
      <c r="A31" s="149" t="s">
        <v>104</v>
      </c>
      <c r="B31" s="55">
        <f>B30*0.084</f>
        <v>1680</v>
      </c>
      <c r="C31" s="55">
        <f>B31/12</f>
        <v>140</v>
      </c>
      <c r="D31" s="51">
        <f>D30*0.084</f>
        <v>84</v>
      </c>
    </row>
    <row r="32" spans="1:8" s="19" customFormat="1" x14ac:dyDescent="0.25">
      <c r="A32" s="58" t="s">
        <v>98</v>
      </c>
      <c r="B32" s="102">
        <v>1000</v>
      </c>
      <c r="C32" s="146"/>
      <c r="D32" s="142">
        <v>0</v>
      </c>
      <c r="E32" s="143"/>
      <c r="F32"/>
      <c r="G32"/>
      <c r="H32"/>
    </row>
    <row r="33" spans="1:8" s="19" customFormat="1" x14ac:dyDescent="0.25">
      <c r="A33" s="150" t="s">
        <v>101</v>
      </c>
      <c r="B33" s="135">
        <f>B32*0.04</f>
        <v>40</v>
      </c>
      <c r="C33" s="147"/>
      <c r="D33" s="30">
        <f>D32*0.04</f>
        <v>0</v>
      </c>
      <c r="E33" s="143"/>
      <c r="F33"/>
      <c r="G33"/>
      <c r="H33"/>
    </row>
    <row r="34" spans="1:8" ht="15.75" thickBot="1" x14ac:dyDescent="0.3">
      <c r="A34" s="151" t="s">
        <v>103</v>
      </c>
      <c r="B34" s="83">
        <f>B32*0.042</f>
        <v>42</v>
      </c>
      <c r="C34" s="148"/>
      <c r="D34" s="40">
        <f>D32*0.042</f>
        <v>0</v>
      </c>
      <c r="E34" s="143"/>
    </row>
    <row r="38" spans="1:8" x14ac:dyDescent="0.25">
      <c r="A38" t="s">
        <v>94</v>
      </c>
    </row>
    <row r="39" spans="1:8" ht="15.75" thickBot="1" x14ac:dyDescent="0.3">
      <c r="A39" t="s">
        <v>51</v>
      </c>
      <c r="B39" s="174" t="s">
        <v>75</v>
      </c>
      <c r="C39" s="174"/>
      <c r="D39" s="174"/>
    </row>
    <row r="40" spans="1:8" x14ac:dyDescent="0.25">
      <c r="A40" s="162" t="s">
        <v>8</v>
      </c>
      <c r="B40" s="183" t="s">
        <v>1</v>
      </c>
      <c r="C40" s="183"/>
      <c r="D40" s="184"/>
    </row>
    <row r="41" spans="1:8" ht="26.25" thickBot="1" x14ac:dyDescent="0.3">
      <c r="A41" s="163"/>
      <c r="B41" s="44" t="s">
        <v>3</v>
      </c>
      <c r="C41" s="44" t="s">
        <v>5</v>
      </c>
      <c r="D41" s="45" t="s">
        <v>7</v>
      </c>
    </row>
    <row r="42" spans="1:8" x14ac:dyDescent="0.25">
      <c r="A42" s="64" t="s">
        <v>0</v>
      </c>
      <c r="B42" s="131">
        <v>40000</v>
      </c>
      <c r="C42" s="46">
        <f>B42/12</f>
        <v>3333.3333333333335</v>
      </c>
      <c r="D42" s="121">
        <v>1000</v>
      </c>
    </row>
    <row r="43" spans="1:8" x14ac:dyDescent="0.25">
      <c r="A43" s="65" t="s">
        <v>6</v>
      </c>
      <c r="B43" s="132">
        <v>1000</v>
      </c>
      <c r="C43" s="48">
        <f>B43/12</f>
        <v>83.333333333333329</v>
      </c>
      <c r="D43" s="122">
        <v>0</v>
      </c>
    </row>
    <row r="44" spans="1:8" x14ac:dyDescent="0.25">
      <c r="A44" s="65" t="s">
        <v>27</v>
      </c>
      <c r="B44" s="48">
        <f>B43+B42</f>
        <v>41000</v>
      </c>
      <c r="C44" s="48">
        <f>B44/12</f>
        <v>3416.6666666666665</v>
      </c>
      <c r="D44" s="49">
        <f>D43+D42</f>
        <v>1000</v>
      </c>
    </row>
    <row r="45" spans="1:8" x14ac:dyDescent="0.25">
      <c r="A45" s="66" t="s">
        <v>26</v>
      </c>
      <c r="B45" s="48"/>
      <c r="C45" s="48"/>
      <c r="D45" s="49"/>
    </row>
    <row r="46" spans="1:8" ht="24" x14ac:dyDescent="0.25">
      <c r="A46" s="67" t="s">
        <v>30</v>
      </c>
      <c r="B46" s="132">
        <v>41000</v>
      </c>
      <c r="C46" s="48">
        <f>B46/12</f>
        <v>3416.6666666666665</v>
      </c>
      <c r="D46" s="122">
        <v>1000</v>
      </c>
    </row>
    <row r="47" spans="1:8" ht="15.75" thickBot="1" x14ac:dyDescent="0.3">
      <c r="A47" s="68" t="s">
        <v>77</v>
      </c>
      <c r="B47" s="50">
        <f>B46*0.075269</f>
        <v>3086.029</v>
      </c>
      <c r="C47" s="50">
        <f>B47/12</f>
        <v>257.16908333333333</v>
      </c>
      <c r="D47" s="51">
        <f>D44*0.075269</f>
        <v>75.269000000000005</v>
      </c>
    </row>
    <row r="48" spans="1:8" x14ac:dyDescent="0.25">
      <c r="A48" s="69" t="s">
        <v>2</v>
      </c>
      <c r="B48" s="46">
        <f>B44+B47</f>
        <v>44086.029000000002</v>
      </c>
      <c r="C48" s="46">
        <f>B48/12</f>
        <v>3673.8357500000002</v>
      </c>
      <c r="D48" s="47">
        <f>D44+D47</f>
        <v>1075.269</v>
      </c>
    </row>
    <row r="49" spans="1:4" ht="15.75" thickBot="1" x14ac:dyDescent="0.3">
      <c r="A49" s="70" t="s">
        <v>24</v>
      </c>
      <c r="B49" s="50"/>
      <c r="C49" s="50"/>
      <c r="D49" s="51"/>
    </row>
    <row r="50" spans="1:4" ht="15.75" thickBot="1" x14ac:dyDescent="0.3">
      <c r="A50" s="64" t="s">
        <v>18</v>
      </c>
      <c r="B50" s="87">
        <f t="shared" ref="B50:D50" si="2">B48*0.07</f>
        <v>3086.0220300000005</v>
      </c>
      <c r="C50" s="46">
        <f>B50/12</f>
        <v>257.16850250000005</v>
      </c>
      <c r="D50" s="47">
        <f t="shared" si="2"/>
        <v>75.268830000000008</v>
      </c>
    </row>
    <row r="51" spans="1:4" ht="15.75" thickBot="1" x14ac:dyDescent="0.3">
      <c r="A51" s="72" t="s">
        <v>78</v>
      </c>
      <c r="B51" s="52">
        <f>B48*0.0855</f>
        <v>3769.3554795000005</v>
      </c>
      <c r="C51" s="52">
        <f>B51/12</f>
        <v>314.11295662500004</v>
      </c>
      <c r="D51" s="53">
        <f>D48*0.0855</f>
        <v>91.935499500000006</v>
      </c>
    </row>
    <row r="55" spans="1:4" x14ac:dyDescent="0.25">
      <c r="A55" t="s">
        <v>94</v>
      </c>
    </row>
    <row r="56" spans="1:4" ht="15.75" thickBot="1" x14ac:dyDescent="0.3">
      <c r="A56" t="s">
        <v>57</v>
      </c>
      <c r="B56" s="174" t="s">
        <v>76</v>
      </c>
      <c r="C56" s="174"/>
      <c r="D56" s="174"/>
    </row>
    <row r="57" spans="1:4" x14ac:dyDescent="0.25">
      <c r="A57" s="162" t="s">
        <v>8</v>
      </c>
      <c r="B57" s="183" t="s">
        <v>1</v>
      </c>
      <c r="C57" s="183"/>
      <c r="D57" s="184"/>
    </row>
    <row r="58" spans="1:4" ht="26.25" thickBot="1" x14ac:dyDescent="0.3">
      <c r="A58" s="163"/>
      <c r="B58" s="44" t="s">
        <v>3</v>
      </c>
      <c r="C58" s="44" t="s">
        <v>5</v>
      </c>
      <c r="D58" s="45" t="s">
        <v>7</v>
      </c>
    </row>
    <row r="59" spans="1:4" x14ac:dyDescent="0.25">
      <c r="A59" s="64" t="s">
        <v>0</v>
      </c>
      <c r="B59" s="131">
        <v>40000</v>
      </c>
      <c r="C59" s="46">
        <f>B59/12</f>
        <v>3333.3333333333335</v>
      </c>
      <c r="D59" s="121">
        <v>1000</v>
      </c>
    </row>
    <row r="60" spans="1:4" x14ac:dyDescent="0.25">
      <c r="A60" s="65" t="s">
        <v>6</v>
      </c>
      <c r="B60" s="132">
        <v>1000</v>
      </c>
      <c r="C60" s="48">
        <f>B60/12</f>
        <v>83.333333333333329</v>
      </c>
      <c r="D60" s="122">
        <v>0</v>
      </c>
    </row>
    <row r="61" spans="1:4" x14ac:dyDescent="0.25">
      <c r="A61" s="65" t="s">
        <v>27</v>
      </c>
      <c r="B61" s="48">
        <f>B60+B59</f>
        <v>41000</v>
      </c>
      <c r="C61" s="48">
        <f>B61/12</f>
        <v>3416.6666666666665</v>
      </c>
      <c r="D61" s="49">
        <f>D60+D59</f>
        <v>1000</v>
      </c>
    </row>
    <row r="62" spans="1:4" x14ac:dyDescent="0.25">
      <c r="A62" s="66" t="s">
        <v>26</v>
      </c>
      <c r="B62" s="48"/>
      <c r="C62" s="48"/>
      <c r="D62" s="49"/>
    </row>
    <row r="63" spans="1:4" ht="24" x14ac:dyDescent="0.25">
      <c r="A63" s="67" t="s">
        <v>30</v>
      </c>
      <c r="B63" s="132">
        <v>20000</v>
      </c>
      <c r="C63" s="48">
        <f>B63/12</f>
        <v>1666.6666666666667</v>
      </c>
      <c r="D63" s="122">
        <v>1000</v>
      </c>
    </row>
    <row r="64" spans="1:4" ht="15.75" thickBot="1" x14ac:dyDescent="0.3">
      <c r="A64" s="68" t="s">
        <v>77</v>
      </c>
      <c r="B64" s="50">
        <f>B63*0.075269</f>
        <v>1505.38</v>
      </c>
      <c r="C64" s="50">
        <f>B64/12</f>
        <v>125.44833333333334</v>
      </c>
      <c r="D64" s="51">
        <f>D61*0.075269</f>
        <v>75.269000000000005</v>
      </c>
    </row>
    <row r="65" spans="1:8" x14ac:dyDescent="0.25">
      <c r="A65" s="69" t="s">
        <v>2</v>
      </c>
      <c r="B65" s="46">
        <f>B61+B64</f>
        <v>42505.38</v>
      </c>
      <c r="C65" s="46">
        <f>B65/12</f>
        <v>3542.1149999999998</v>
      </c>
      <c r="D65" s="47">
        <f>D61+D64</f>
        <v>1075.269</v>
      </c>
    </row>
    <row r="66" spans="1:8" ht="15.75" thickBot="1" x14ac:dyDescent="0.3">
      <c r="A66" s="70" t="s">
        <v>24</v>
      </c>
      <c r="B66" s="50"/>
      <c r="C66" s="50"/>
      <c r="D66" s="51"/>
    </row>
    <row r="67" spans="1:8" ht="15.75" thickBot="1" x14ac:dyDescent="0.3">
      <c r="A67" s="64" t="s">
        <v>18</v>
      </c>
      <c r="B67" s="87">
        <f t="shared" ref="B67:D67" si="3">B65*0.07</f>
        <v>2975.3766000000001</v>
      </c>
      <c r="C67" s="46">
        <f>B67/12</f>
        <v>247.94804999999999</v>
      </c>
      <c r="D67" s="47">
        <f t="shared" si="3"/>
        <v>75.268830000000008</v>
      </c>
    </row>
    <row r="68" spans="1:8" ht="15.75" thickBot="1" x14ac:dyDescent="0.3">
      <c r="A68" s="72" t="s">
        <v>78</v>
      </c>
      <c r="B68" s="52">
        <f>B65*0.0855</f>
        <v>3634.2099899999998</v>
      </c>
      <c r="C68" s="52">
        <f>B68/12</f>
        <v>302.85083249999997</v>
      </c>
      <c r="D68" s="53">
        <f>D65*0.0855</f>
        <v>91.935499500000006</v>
      </c>
    </row>
    <row r="69" spans="1:8" x14ac:dyDescent="0.25">
      <c r="A69" s="64" t="s">
        <v>29</v>
      </c>
      <c r="B69" s="133">
        <v>20000</v>
      </c>
      <c r="C69" s="46">
        <f>B69/12</f>
        <v>1666.6666666666667</v>
      </c>
      <c r="D69" s="121">
        <v>1000</v>
      </c>
    </row>
    <row r="70" spans="1:8" ht="15.75" thickBot="1" x14ac:dyDescent="0.3">
      <c r="A70" s="149" t="s">
        <v>104</v>
      </c>
      <c r="B70" s="55">
        <f>B69*0.084</f>
        <v>1680</v>
      </c>
      <c r="C70" s="55">
        <f>B70/12</f>
        <v>140</v>
      </c>
      <c r="D70" s="51">
        <f>D69*0.084</f>
        <v>84</v>
      </c>
    </row>
    <row r="71" spans="1:8" s="19" customFormat="1" x14ac:dyDescent="0.25">
      <c r="A71" s="58" t="s">
        <v>98</v>
      </c>
      <c r="B71" s="102">
        <v>1000</v>
      </c>
      <c r="C71" s="146"/>
      <c r="D71" s="142">
        <v>0</v>
      </c>
      <c r="E71" s="143"/>
      <c r="F71"/>
      <c r="G71"/>
      <c r="H71"/>
    </row>
    <row r="72" spans="1:8" s="19" customFormat="1" x14ac:dyDescent="0.25">
      <c r="A72" s="150" t="s">
        <v>101</v>
      </c>
      <c r="B72" s="135">
        <f>B71*0.04</f>
        <v>40</v>
      </c>
      <c r="C72" s="147"/>
      <c r="D72" s="30">
        <f>D71*0.04</f>
        <v>0</v>
      </c>
      <c r="E72" s="143"/>
      <c r="F72"/>
      <c r="G72"/>
      <c r="H72"/>
    </row>
    <row r="73" spans="1:8" ht="15.75" thickBot="1" x14ac:dyDescent="0.3">
      <c r="A73" s="151" t="s">
        <v>103</v>
      </c>
      <c r="B73" s="83">
        <f>B71*0.04</f>
        <v>40</v>
      </c>
      <c r="C73" s="148"/>
      <c r="D73" s="40">
        <f>D71*0.04</f>
        <v>0</v>
      </c>
      <c r="E73" s="143"/>
    </row>
    <row r="77" spans="1:8" ht="15.75" customHeight="1" thickBot="1" x14ac:dyDescent="0.3">
      <c r="A77" s="99" t="s">
        <v>87</v>
      </c>
      <c r="B77" s="182" t="s">
        <v>85</v>
      </c>
      <c r="C77" s="182"/>
      <c r="D77" s="182"/>
      <c r="E77" s="58"/>
      <c r="F77" s="58"/>
      <c r="G77" s="58"/>
    </row>
    <row r="78" spans="1:8" x14ac:dyDescent="0.25">
      <c r="A78" s="64" t="s">
        <v>0</v>
      </c>
      <c r="B78" s="131">
        <v>15000</v>
      </c>
      <c r="C78" s="46">
        <f>B78/12</f>
        <v>1250</v>
      </c>
      <c r="D78" s="121">
        <v>1000</v>
      </c>
    </row>
    <row r="79" spans="1:8" ht="15.75" thickBot="1" x14ac:dyDescent="0.3">
      <c r="A79" s="65" t="s">
        <v>6</v>
      </c>
      <c r="B79" s="132">
        <v>250</v>
      </c>
      <c r="C79" s="48">
        <f>B79/12</f>
        <v>20.833333333333332</v>
      </c>
      <c r="D79" s="122">
        <v>0</v>
      </c>
    </row>
    <row r="80" spans="1:8" ht="15.75" thickBot="1" x14ac:dyDescent="0.3">
      <c r="A80" s="93" t="s">
        <v>2</v>
      </c>
      <c r="B80" s="52">
        <f>B79+B78</f>
        <v>15250</v>
      </c>
      <c r="C80" s="52">
        <f>B80/12</f>
        <v>1270.8333333333333</v>
      </c>
      <c r="D80" s="53">
        <f>D79+D78</f>
        <v>1000</v>
      </c>
    </row>
    <row r="81" spans="1:8" ht="15.75" thickBot="1" x14ac:dyDescent="0.3">
      <c r="A81" s="72" t="s">
        <v>81</v>
      </c>
      <c r="B81" s="52">
        <f>B80*0.1555</f>
        <v>2371.375</v>
      </c>
      <c r="C81" s="52">
        <f>B81/12</f>
        <v>197.61458333333334</v>
      </c>
      <c r="D81" s="53">
        <f>D80*0.1555</f>
        <v>155.5</v>
      </c>
    </row>
    <row r="84" spans="1:8" ht="15.75" thickBot="1" x14ac:dyDescent="0.3">
      <c r="A84" s="99" t="s">
        <v>88</v>
      </c>
      <c r="B84" s="182" t="s">
        <v>86</v>
      </c>
      <c r="C84" s="182"/>
      <c r="D84" s="182"/>
    </row>
    <row r="85" spans="1:8" x14ac:dyDescent="0.25">
      <c r="A85" s="64" t="s">
        <v>0</v>
      </c>
      <c r="B85" s="131">
        <v>15000</v>
      </c>
      <c r="C85" s="46">
        <f t="shared" ref="C85:C90" si="4">B85/12</f>
        <v>1250</v>
      </c>
      <c r="D85" s="121">
        <v>1000</v>
      </c>
    </row>
    <row r="86" spans="1:8" ht="15.75" thickBot="1" x14ac:dyDescent="0.3">
      <c r="A86" s="65" t="s">
        <v>6</v>
      </c>
      <c r="B86" s="132">
        <v>0</v>
      </c>
      <c r="C86" s="48">
        <f t="shared" si="4"/>
        <v>0</v>
      </c>
      <c r="D86" s="122">
        <v>100</v>
      </c>
    </row>
    <row r="87" spans="1:8" ht="15.75" thickBot="1" x14ac:dyDescent="0.3">
      <c r="A87" s="93" t="s">
        <v>2</v>
      </c>
      <c r="B87" s="52">
        <f>B86+B85</f>
        <v>15000</v>
      </c>
      <c r="C87" s="52">
        <f t="shared" si="4"/>
        <v>1250</v>
      </c>
      <c r="D87" s="53">
        <f>D86+D85</f>
        <v>1100</v>
      </c>
    </row>
    <row r="88" spans="1:8" ht="15.75" thickBot="1" x14ac:dyDescent="0.3">
      <c r="A88" s="72" t="s">
        <v>81</v>
      </c>
      <c r="B88" s="52">
        <f>B87*0.1555</f>
        <v>2332.5</v>
      </c>
      <c r="C88" s="52">
        <f t="shared" si="4"/>
        <v>194.375</v>
      </c>
      <c r="D88" s="53">
        <f>D87*0.1555</f>
        <v>171.05</v>
      </c>
    </row>
    <row r="89" spans="1:8" x14ac:dyDescent="0.25">
      <c r="A89" s="64" t="s">
        <v>29</v>
      </c>
      <c r="B89" s="133">
        <v>25</v>
      </c>
      <c r="C89" s="46">
        <f t="shared" si="4"/>
        <v>2.0833333333333335</v>
      </c>
      <c r="D89" s="121">
        <v>1100</v>
      </c>
    </row>
    <row r="90" spans="1:8" ht="15.75" thickBot="1" x14ac:dyDescent="0.3">
      <c r="A90" s="149" t="s">
        <v>104</v>
      </c>
      <c r="B90" s="55">
        <f>B89*0.084</f>
        <v>2.1</v>
      </c>
      <c r="C90" s="55">
        <f t="shared" si="4"/>
        <v>0.17500000000000002</v>
      </c>
      <c r="D90" s="51">
        <f>D89*0.084</f>
        <v>92.4</v>
      </c>
    </row>
    <row r="91" spans="1:8" s="19" customFormat="1" x14ac:dyDescent="0.25">
      <c r="A91" s="58" t="s">
        <v>98</v>
      </c>
      <c r="B91" s="102">
        <v>1000</v>
      </c>
      <c r="C91" s="146"/>
      <c r="D91" s="142">
        <v>0</v>
      </c>
      <c r="E91" s="143"/>
      <c r="F91"/>
      <c r="G91"/>
      <c r="H91"/>
    </row>
    <row r="92" spans="1:8" s="19" customFormat="1" x14ac:dyDescent="0.25">
      <c r="A92" s="150" t="s">
        <v>101</v>
      </c>
      <c r="B92" s="135">
        <f>B91*0.04</f>
        <v>40</v>
      </c>
      <c r="C92" s="147"/>
      <c r="D92" s="30">
        <f>D91*0.04</f>
        <v>0</v>
      </c>
      <c r="E92" s="143"/>
      <c r="F92"/>
      <c r="G92"/>
      <c r="H92"/>
    </row>
    <row r="93" spans="1:8" ht="15.75" thickBot="1" x14ac:dyDescent="0.3">
      <c r="A93" s="151" t="s">
        <v>103</v>
      </c>
      <c r="B93" s="83">
        <f>B91*0.04</f>
        <v>40</v>
      </c>
      <c r="C93" s="148"/>
      <c r="D93" s="40">
        <f>D91*0.04</f>
        <v>0</v>
      </c>
      <c r="E93" s="143"/>
    </row>
  </sheetData>
  <mergeCells count="15">
    <mergeCell ref="B84:D84"/>
    <mergeCell ref="A21:A22"/>
    <mergeCell ref="B21:D21"/>
    <mergeCell ref="B77:D77"/>
    <mergeCell ref="A1:D2"/>
    <mergeCell ref="A7:A8"/>
    <mergeCell ref="B7:D7"/>
    <mergeCell ref="B6:D6"/>
    <mergeCell ref="B20:D20"/>
    <mergeCell ref="A40:A41"/>
    <mergeCell ref="B40:D40"/>
    <mergeCell ref="B39:D39"/>
    <mergeCell ref="A57:A58"/>
    <mergeCell ref="B57:D57"/>
    <mergeCell ref="B56:D56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2"/>
  <sheetViews>
    <sheetView topLeftCell="A61" workbookViewId="0">
      <selection activeCell="A82" activeCellId="2" sqref="A79 A81 A82"/>
    </sheetView>
  </sheetViews>
  <sheetFormatPr defaultRowHeight="15" x14ac:dyDescent="0.25"/>
  <cols>
    <col min="1" max="1" width="38.42578125" customWidth="1"/>
    <col min="2" max="2" width="14.42578125" style="5" customWidth="1"/>
    <col min="3" max="6" width="13.5703125" style="5" customWidth="1"/>
    <col min="7" max="7" width="13.5703125" customWidth="1"/>
    <col min="12" max="12" width="37.5703125" bestFit="1" customWidth="1"/>
  </cols>
  <sheetData>
    <row r="1" spans="1:7" x14ac:dyDescent="0.25">
      <c r="A1" t="s">
        <v>9</v>
      </c>
    </row>
    <row r="4" spans="1:7" ht="25.5" customHeight="1" x14ac:dyDescent="0.25">
      <c r="A4" s="194" t="s">
        <v>21</v>
      </c>
      <c r="B4" s="194"/>
      <c r="C4" s="194"/>
      <c r="D4" s="194"/>
      <c r="E4" s="194"/>
      <c r="F4" s="194"/>
      <c r="G4" s="194"/>
    </row>
    <row r="5" spans="1:7" ht="15" customHeight="1" x14ac:dyDescent="0.25">
      <c r="A5" s="195" t="s">
        <v>11</v>
      </c>
      <c r="B5" s="195"/>
      <c r="C5" s="195"/>
      <c r="D5" s="195"/>
      <c r="E5" s="195"/>
      <c r="F5" s="195"/>
      <c r="G5" s="195"/>
    </row>
    <row r="6" spans="1:7" ht="15" customHeight="1" thickBot="1" x14ac:dyDescent="0.3">
      <c r="A6" s="196" t="s">
        <v>8</v>
      </c>
      <c r="B6" s="196"/>
      <c r="C6" s="196"/>
      <c r="D6" s="196"/>
      <c r="E6" s="196"/>
      <c r="F6" s="196"/>
      <c r="G6" s="196"/>
    </row>
    <row r="7" spans="1:7" ht="15" customHeight="1" x14ac:dyDescent="0.25">
      <c r="A7" s="4"/>
      <c r="B7" s="197" t="s">
        <v>4</v>
      </c>
      <c r="C7" s="198"/>
      <c r="D7" s="199"/>
      <c r="E7" s="197" t="s">
        <v>1</v>
      </c>
      <c r="F7" s="198"/>
      <c r="G7" s="199"/>
    </row>
    <row r="8" spans="1:7" ht="25.5" x14ac:dyDescent="0.25">
      <c r="B8" s="6" t="s">
        <v>3</v>
      </c>
      <c r="C8" s="7" t="s">
        <v>5</v>
      </c>
      <c r="D8" s="14" t="s">
        <v>7</v>
      </c>
      <c r="E8" s="6" t="s">
        <v>3</v>
      </c>
      <c r="F8" s="7" t="s">
        <v>5</v>
      </c>
      <c r="G8" s="14" t="s">
        <v>7</v>
      </c>
    </row>
    <row r="9" spans="1:7" ht="15" customHeight="1" x14ac:dyDescent="0.25">
      <c r="A9" s="1" t="s">
        <v>0</v>
      </c>
      <c r="B9" s="8">
        <v>30000</v>
      </c>
      <c r="C9" s="9">
        <f>B9/12</f>
        <v>2500</v>
      </c>
      <c r="D9" s="16">
        <v>1000</v>
      </c>
      <c r="E9" s="8">
        <v>30000</v>
      </c>
      <c r="F9" s="9">
        <f>E9/12</f>
        <v>2500</v>
      </c>
      <c r="G9" s="16">
        <v>1000</v>
      </c>
    </row>
    <row r="10" spans="1:7" ht="15" customHeight="1" x14ac:dyDescent="0.25">
      <c r="A10" s="2" t="s">
        <v>6</v>
      </c>
      <c r="B10" s="8">
        <v>1100</v>
      </c>
      <c r="C10" s="9">
        <f>B10/12</f>
        <v>91.666666666666671</v>
      </c>
      <c r="D10" s="16">
        <v>0</v>
      </c>
      <c r="E10" s="8">
        <v>1100</v>
      </c>
      <c r="F10" s="9">
        <f>E10/12</f>
        <v>91.666666666666671</v>
      </c>
      <c r="G10" s="16">
        <v>100</v>
      </c>
    </row>
    <row r="11" spans="1:7" ht="15" customHeight="1" x14ac:dyDescent="0.25">
      <c r="A11" s="2" t="s">
        <v>13</v>
      </c>
      <c r="B11" s="8">
        <v>1100</v>
      </c>
      <c r="C11" s="9">
        <f>B11/12</f>
        <v>91.666666666666671</v>
      </c>
      <c r="D11" s="16">
        <v>0</v>
      </c>
      <c r="E11" s="8">
        <v>1100</v>
      </c>
      <c r="F11" s="9">
        <f>E11/12</f>
        <v>91.666666666666671</v>
      </c>
      <c r="G11" s="16"/>
    </row>
    <row r="12" spans="1:7" ht="15" customHeight="1" x14ac:dyDescent="0.25">
      <c r="A12" s="2" t="s">
        <v>14</v>
      </c>
      <c r="B12" s="8">
        <f>B18</f>
        <v>2177</v>
      </c>
      <c r="C12" s="9">
        <f>B12/12</f>
        <v>181.41666666666666</v>
      </c>
      <c r="D12" s="16">
        <v>0</v>
      </c>
      <c r="E12" s="8">
        <f>E18</f>
        <v>2177</v>
      </c>
      <c r="F12" s="9">
        <f>E12/12</f>
        <v>181.41666666666666</v>
      </c>
      <c r="G12" s="16"/>
    </row>
    <row r="13" spans="1:7" ht="15" customHeight="1" x14ac:dyDescent="0.25">
      <c r="A13" s="2" t="s">
        <v>20</v>
      </c>
      <c r="B13" s="8"/>
      <c r="C13" s="9"/>
      <c r="D13" s="16"/>
      <c r="E13" s="8"/>
      <c r="F13" s="9"/>
      <c r="G13" s="16"/>
    </row>
    <row r="14" spans="1:7" ht="15" customHeight="1" x14ac:dyDescent="0.25">
      <c r="A14" s="2" t="s">
        <v>15</v>
      </c>
      <c r="B14" s="8">
        <f>B9+B10+B11-B12</f>
        <v>30023</v>
      </c>
      <c r="C14" s="9">
        <f>B14/12</f>
        <v>2501.9166666666665</v>
      </c>
      <c r="D14" s="16">
        <f>D9+D10+D11-D18</f>
        <v>930</v>
      </c>
      <c r="E14" s="8">
        <f>E9+E10+E11-E13</f>
        <v>32200</v>
      </c>
      <c r="F14" s="9">
        <f>E14/12</f>
        <v>2683.3333333333335</v>
      </c>
      <c r="G14" s="16"/>
    </row>
    <row r="15" spans="1:7" ht="15" customHeight="1" x14ac:dyDescent="0.25">
      <c r="A15" s="2" t="s">
        <v>16</v>
      </c>
      <c r="B15" s="8"/>
      <c r="C15" s="9"/>
      <c r="D15" s="16"/>
      <c r="E15" s="8"/>
      <c r="F15" s="9"/>
      <c r="G15" s="16"/>
    </row>
    <row r="16" spans="1:7" ht="15" customHeight="1" x14ac:dyDescent="0.25">
      <c r="A16" s="3" t="s">
        <v>2</v>
      </c>
      <c r="B16" s="10">
        <f>B9+B10</f>
        <v>31100</v>
      </c>
      <c r="C16" s="11">
        <f>C9+C10</f>
        <v>2591.6666666666665</v>
      </c>
      <c r="D16" s="17">
        <f>D10+D9</f>
        <v>1000</v>
      </c>
      <c r="E16" s="10">
        <f>E9+E10</f>
        <v>31100</v>
      </c>
      <c r="F16" s="11">
        <f>E16/12</f>
        <v>2591.6666666666665</v>
      </c>
      <c r="G16" s="17">
        <f>G10+G9</f>
        <v>1100</v>
      </c>
    </row>
    <row r="17" spans="1:7" ht="15" customHeight="1" x14ac:dyDescent="0.25">
      <c r="A17" s="3" t="s">
        <v>17</v>
      </c>
      <c r="B17" s="10"/>
      <c r="C17" s="11"/>
      <c r="D17" s="17"/>
      <c r="E17" s="10"/>
      <c r="F17" s="11"/>
      <c r="G17" s="17"/>
    </row>
    <row r="18" spans="1:7" ht="15" customHeight="1" x14ac:dyDescent="0.25">
      <c r="A18" s="1" t="s">
        <v>18</v>
      </c>
      <c r="B18" s="8">
        <f t="shared" ref="B18:G18" si="0">B16*0.07</f>
        <v>2177</v>
      </c>
      <c r="C18" s="9">
        <f t="shared" si="0"/>
        <v>181.41666666666669</v>
      </c>
      <c r="D18" s="16">
        <f t="shared" si="0"/>
        <v>70</v>
      </c>
      <c r="E18" s="8">
        <f t="shared" si="0"/>
        <v>2177</v>
      </c>
      <c r="F18" s="9">
        <f t="shared" si="0"/>
        <v>181.41666666666669</v>
      </c>
      <c r="G18" s="16">
        <f t="shared" si="0"/>
        <v>77.000000000000014</v>
      </c>
    </row>
    <row r="19" spans="1:7" ht="15" customHeight="1" thickBot="1" x14ac:dyDescent="0.3">
      <c r="A19" s="2" t="s">
        <v>19</v>
      </c>
      <c r="B19" s="12">
        <f>B16*0.095</f>
        <v>2954.5</v>
      </c>
      <c r="C19" s="13">
        <f>C16*0.095</f>
        <v>246.20833333333331</v>
      </c>
      <c r="D19" s="18">
        <f>D16*0.095</f>
        <v>95</v>
      </c>
      <c r="E19" s="12">
        <f>E16*0.0855</f>
        <v>2659.05</v>
      </c>
      <c r="F19" s="13">
        <f>F16*0.0855</f>
        <v>221.58750000000001</v>
      </c>
      <c r="G19" s="18">
        <f>G16*0.0855</f>
        <v>94.050000000000011</v>
      </c>
    </row>
    <row r="20" spans="1:7" ht="15" customHeight="1" x14ac:dyDescent="0.25">
      <c r="A20" s="15"/>
      <c r="B20" s="193" t="s">
        <v>10</v>
      </c>
      <c r="C20" s="193"/>
      <c r="D20" s="193"/>
      <c r="E20" s="193"/>
      <c r="F20" s="193"/>
      <c r="G20" s="193"/>
    </row>
    <row r="23" spans="1:7" ht="25.5" customHeight="1" x14ac:dyDescent="0.25">
      <c r="A23" s="194" t="s">
        <v>22</v>
      </c>
      <c r="B23" s="194"/>
      <c r="C23" s="194"/>
      <c r="D23" s="194"/>
      <c r="E23" s="194"/>
      <c r="F23" s="194"/>
      <c r="G23" s="194"/>
    </row>
    <row r="24" spans="1:7" x14ac:dyDescent="0.25">
      <c r="A24" s="195" t="s">
        <v>11</v>
      </c>
      <c r="B24" s="195"/>
      <c r="C24" s="195"/>
      <c r="D24" s="195"/>
      <c r="E24" s="195"/>
      <c r="F24" s="195"/>
      <c r="G24" s="195"/>
    </row>
    <row r="25" spans="1:7" ht="15.75" thickBot="1" x14ac:dyDescent="0.3">
      <c r="A25" s="196" t="s">
        <v>8</v>
      </c>
      <c r="B25" s="196"/>
      <c r="C25" s="196"/>
      <c r="D25" s="196"/>
      <c r="E25" s="196"/>
      <c r="F25" s="196"/>
      <c r="G25" s="196"/>
    </row>
    <row r="26" spans="1:7" x14ac:dyDescent="0.25">
      <c r="A26" s="4"/>
      <c r="B26" s="197" t="s">
        <v>4</v>
      </c>
      <c r="C26" s="198"/>
      <c r="D26" s="199"/>
      <c r="E26" s="197" t="s">
        <v>1</v>
      </c>
      <c r="F26" s="198"/>
      <c r="G26" s="199"/>
    </row>
    <row r="27" spans="1:7" ht="25.5" x14ac:dyDescent="0.25">
      <c r="B27" s="6" t="s">
        <v>3</v>
      </c>
      <c r="C27" s="7" t="s">
        <v>5</v>
      </c>
      <c r="D27" s="14" t="s">
        <v>7</v>
      </c>
      <c r="E27" s="6" t="s">
        <v>3</v>
      </c>
      <c r="F27" s="7" t="s">
        <v>5</v>
      </c>
      <c r="G27" s="14" t="s">
        <v>7</v>
      </c>
    </row>
    <row r="28" spans="1:7" x14ac:dyDescent="0.25">
      <c r="A28" s="2" t="s">
        <v>0</v>
      </c>
      <c r="B28" s="8">
        <v>30000</v>
      </c>
      <c r="C28" s="9">
        <f>B28/12</f>
        <v>2500</v>
      </c>
      <c r="D28" s="16">
        <v>1000</v>
      </c>
      <c r="E28" s="8">
        <v>30000</v>
      </c>
      <c r="F28" s="9">
        <f>E28/12</f>
        <v>2500</v>
      </c>
      <c r="G28" s="16">
        <v>1000</v>
      </c>
    </row>
    <row r="29" spans="1:7" x14ac:dyDescent="0.25">
      <c r="A29" s="2" t="s">
        <v>6</v>
      </c>
      <c r="B29" s="8">
        <v>1100</v>
      </c>
      <c r="C29" s="9">
        <f>B29/12</f>
        <v>91.666666666666671</v>
      </c>
      <c r="D29" s="16">
        <v>0</v>
      </c>
      <c r="E29" s="8">
        <v>1100</v>
      </c>
      <c r="F29" s="9">
        <f>E29/12</f>
        <v>91.666666666666671</v>
      </c>
      <c r="G29" s="16">
        <v>100</v>
      </c>
    </row>
    <row r="30" spans="1:7" x14ac:dyDescent="0.25">
      <c r="A30" s="2" t="s">
        <v>13</v>
      </c>
      <c r="B30" s="8">
        <v>1100</v>
      </c>
      <c r="C30" s="9">
        <f>B30/12</f>
        <v>91.666666666666671</v>
      </c>
      <c r="D30" s="16">
        <v>0</v>
      </c>
      <c r="E30" s="8">
        <v>1100</v>
      </c>
      <c r="F30" s="9">
        <f>E30/12</f>
        <v>91.666666666666671</v>
      </c>
      <c r="G30" s="16"/>
    </row>
    <row r="31" spans="1:7" x14ac:dyDescent="0.25">
      <c r="A31" s="2" t="s">
        <v>14</v>
      </c>
      <c r="B31" s="8">
        <f>B37</f>
        <v>2177</v>
      </c>
      <c r="C31" s="9">
        <f>B31/12</f>
        <v>181.41666666666666</v>
      </c>
      <c r="D31" s="16">
        <v>0</v>
      </c>
      <c r="E31" s="8">
        <f>E37</f>
        <v>2177</v>
      </c>
      <c r="F31" s="9">
        <f>E31/12</f>
        <v>181.41666666666666</v>
      </c>
      <c r="G31" s="16"/>
    </row>
    <row r="32" spans="1:7" x14ac:dyDescent="0.25">
      <c r="A32" s="2" t="s">
        <v>20</v>
      </c>
      <c r="B32" s="8"/>
      <c r="C32" s="9"/>
      <c r="D32" s="16"/>
      <c r="E32" s="8"/>
      <c r="F32" s="9"/>
      <c r="G32" s="16"/>
    </row>
    <row r="33" spans="1:7" x14ac:dyDescent="0.25">
      <c r="A33" s="2" t="s">
        <v>15</v>
      </c>
      <c r="B33" s="8">
        <f>B28+B29+B30-B31</f>
        <v>30023</v>
      </c>
      <c r="C33" s="9">
        <f>B33/12</f>
        <v>2501.9166666666665</v>
      </c>
      <c r="D33" s="16">
        <f>D28+D29+D30-D37</f>
        <v>930</v>
      </c>
      <c r="E33" s="8">
        <f>E28+E29+E30-E32</f>
        <v>32200</v>
      </c>
      <c r="F33" s="9">
        <f>E33/12</f>
        <v>2683.3333333333335</v>
      </c>
      <c r="G33" s="16"/>
    </row>
    <row r="34" spans="1:7" x14ac:dyDescent="0.25">
      <c r="A34" s="2" t="s">
        <v>16</v>
      </c>
      <c r="B34" s="8"/>
      <c r="C34" s="9"/>
      <c r="D34" s="16"/>
      <c r="E34" s="8"/>
      <c r="F34" s="9"/>
      <c r="G34" s="16"/>
    </row>
    <row r="35" spans="1:7" x14ac:dyDescent="0.25">
      <c r="A35" s="3" t="s">
        <v>2</v>
      </c>
      <c r="B35" s="10">
        <f>B28+B29</f>
        <v>31100</v>
      </c>
      <c r="C35" s="11">
        <f>C28+C29</f>
        <v>2591.6666666666665</v>
      </c>
      <c r="D35" s="17">
        <f>D29+D28</f>
        <v>1000</v>
      </c>
      <c r="E35" s="10">
        <f>E28+E29</f>
        <v>31100</v>
      </c>
      <c r="F35" s="11">
        <f>E35/12</f>
        <v>2591.6666666666665</v>
      </c>
      <c r="G35" s="17">
        <f>G29+G28</f>
        <v>1100</v>
      </c>
    </row>
    <row r="36" spans="1:7" x14ac:dyDescent="0.25">
      <c r="A36" s="3" t="s">
        <v>17</v>
      </c>
      <c r="B36" s="10"/>
      <c r="C36" s="11"/>
      <c r="D36" s="17"/>
      <c r="E36" s="10"/>
      <c r="F36" s="11"/>
      <c r="G36" s="17"/>
    </row>
    <row r="37" spans="1:7" x14ac:dyDescent="0.25">
      <c r="A37" s="2" t="s">
        <v>18</v>
      </c>
      <c r="B37" s="8">
        <f t="shared" ref="B37:G37" si="1">B35*0.07</f>
        <v>2177</v>
      </c>
      <c r="C37" s="9">
        <f t="shared" si="1"/>
        <v>181.41666666666669</v>
      </c>
      <c r="D37" s="16">
        <f t="shared" si="1"/>
        <v>70</v>
      </c>
      <c r="E37" s="8">
        <f t="shared" si="1"/>
        <v>2177</v>
      </c>
      <c r="F37" s="9">
        <f t="shared" si="1"/>
        <v>181.41666666666669</v>
      </c>
      <c r="G37" s="16">
        <f t="shared" si="1"/>
        <v>77.000000000000014</v>
      </c>
    </row>
    <row r="38" spans="1:7" ht="15.75" thickBot="1" x14ac:dyDescent="0.3">
      <c r="A38" s="2" t="s">
        <v>19</v>
      </c>
      <c r="B38" s="12">
        <f>B35*0.095</f>
        <v>2954.5</v>
      </c>
      <c r="C38" s="13">
        <f>C35*0.095</f>
        <v>246.20833333333331</v>
      </c>
      <c r="D38" s="18">
        <f>D35*0.095</f>
        <v>95</v>
      </c>
      <c r="E38" s="12">
        <f>E35*0.0855</f>
        <v>2659.05</v>
      </c>
      <c r="F38" s="13">
        <f>F35*0.0855</f>
        <v>221.58750000000001</v>
      </c>
      <c r="G38" s="18">
        <f>G35*0.0855</f>
        <v>94.050000000000011</v>
      </c>
    </row>
    <row r="39" spans="1:7" x14ac:dyDescent="0.25">
      <c r="A39" s="15"/>
      <c r="B39" s="193" t="s">
        <v>10</v>
      </c>
      <c r="C39" s="193"/>
      <c r="D39" s="193"/>
      <c r="E39" s="193"/>
      <c r="F39" s="193"/>
      <c r="G39" s="193"/>
    </row>
    <row r="43" spans="1:7" ht="25.5" customHeight="1" x14ac:dyDescent="0.25">
      <c r="A43" s="194" t="s">
        <v>23</v>
      </c>
      <c r="B43" s="194"/>
      <c r="C43" s="194"/>
      <c r="D43" s="194"/>
      <c r="E43" s="194"/>
      <c r="F43" s="194"/>
      <c r="G43" s="194"/>
    </row>
    <row r="44" spans="1:7" x14ac:dyDescent="0.25">
      <c r="A44" s="195" t="s">
        <v>11</v>
      </c>
      <c r="B44" s="195"/>
      <c r="C44" s="195"/>
      <c r="D44" s="195"/>
      <c r="E44" s="195"/>
      <c r="F44" s="195"/>
      <c r="G44" s="195"/>
    </row>
    <row r="45" spans="1:7" ht="15.75" thickBot="1" x14ac:dyDescent="0.3">
      <c r="A45" s="196" t="s">
        <v>8</v>
      </c>
      <c r="B45" s="196"/>
      <c r="C45" s="196"/>
      <c r="D45" s="196"/>
      <c r="E45" s="196"/>
      <c r="F45" s="196"/>
      <c r="G45" s="196"/>
    </row>
    <row r="46" spans="1:7" x14ac:dyDescent="0.25">
      <c r="A46" s="4"/>
      <c r="B46" s="197" t="s">
        <v>4</v>
      </c>
      <c r="C46" s="198"/>
      <c r="D46" s="199"/>
      <c r="E46" s="197" t="s">
        <v>1</v>
      </c>
      <c r="F46" s="198"/>
      <c r="G46" s="199"/>
    </row>
    <row r="47" spans="1:7" ht="25.5" x14ac:dyDescent="0.25">
      <c r="B47" s="6" t="s">
        <v>3</v>
      </c>
      <c r="C47" s="7" t="s">
        <v>5</v>
      </c>
      <c r="D47" s="14" t="s">
        <v>7</v>
      </c>
      <c r="E47" s="6" t="s">
        <v>3</v>
      </c>
      <c r="F47" s="7" t="s">
        <v>5</v>
      </c>
      <c r="G47" s="14" t="s">
        <v>7</v>
      </c>
    </row>
    <row r="48" spans="1:7" x14ac:dyDescent="0.25">
      <c r="A48" s="2" t="s">
        <v>0</v>
      </c>
      <c r="B48" s="8">
        <v>30000</v>
      </c>
      <c r="C48" s="9">
        <f>B48/12</f>
        <v>2500</v>
      </c>
      <c r="D48" s="16">
        <v>1000</v>
      </c>
      <c r="E48" s="8">
        <v>30000</v>
      </c>
      <c r="F48" s="9">
        <f>E48/12</f>
        <v>2500</v>
      </c>
      <c r="G48" s="16">
        <v>1000</v>
      </c>
    </row>
    <row r="49" spans="1:7" x14ac:dyDescent="0.25">
      <c r="A49" s="2" t="s">
        <v>6</v>
      </c>
      <c r="B49" s="8">
        <v>1100</v>
      </c>
      <c r="C49" s="9">
        <f>B49/12</f>
        <v>91.666666666666671</v>
      </c>
      <c r="D49" s="16">
        <v>0</v>
      </c>
      <c r="E49" s="8">
        <v>1100</v>
      </c>
      <c r="F49" s="9">
        <f>E49/12</f>
        <v>91.666666666666671</v>
      </c>
      <c r="G49" s="16">
        <v>100</v>
      </c>
    </row>
    <row r="50" spans="1:7" x14ac:dyDescent="0.25">
      <c r="A50" s="2" t="s">
        <v>13</v>
      </c>
      <c r="B50" s="8">
        <v>1100</v>
      </c>
      <c r="C50" s="9">
        <f>B50/12</f>
        <v>91.666666666666671</v>
      </c>
      <c r="D50" s="16">
        <v>0</v>
      </c>
      <c r="E50" s="8">
        <v>1100</v>
      </c>
      <c r="F50" s="9">
        <f>E50/12</f>
        <v>91.666666666666671</v>
      </c>
      <c r="G50" s="16"/>
    </row>
    <row r="51" spans="1:7" x14ac:dyDescent="0.25">
      <c r="A51" s="2" t="s">
        <v>14</v>
      </c>
      <c r="B51" s="8">
        <f>B57</f>
        <v>2177</v>
      </c>
      <c r="C51" s="9">
        <f>B51/12</f>
        <v>181.41666666666666</v>
      </c>
      <c r="D51" s="16">
        <v>0</v>
      </c>
      <c r="E51" s="8">
        <f>E57</f>
        <v>2177</v>
      </c>
      <c r="F51" s="9">
        <f>E51/12</f>
        <v>181.41666666666666</v>
      </c>
      <c r="G51" s="16"/>
    </row>
    <row r="52" spans="1:7" x14ac:dyDescent="0.25">
      <c r="A52" s="2" t="s">
        <v>20</v>
      </c>
      <c r="B52" s="8"/>
      <c r="C52" s="9"/>
      <c r="D52" s="16"/>
      <c r="E52" s="8"/>
      <c r="F52" s="9"/>
      <c r="G52" s="16"/>
    </row>
    <row r="53" spans="1:7" x14ac:dyDescent="0.25">
      <c r="A53" s="2" t="s">
        <v>15</v>
      </c>
      <c r="B53" s="8">
        <f>B48+B49+B50-B51</f>
        <v>30023</v>
      </c>
      <c r="C53" s="9">
        <f>B53/12</f>
        <v>2501.9166666666665</v>
      </c>
      <c r="D53" s="16">
        <f>D48+D49+D50-D57</f>
        <v>930</v>
      </c>
      <c r="E53" s="8">
        <f>E48+E49+E50-E52</f>
        <v>32200</v>
      </c>
      <c r="F53" s="9">
        <f>E53/12</f>
        <v>2683.3333333333335</v>
      </c>
      <c r="G53" s="16"/>
    </row>
    <row r="54" spans="1:7" x14ac:dyDescent="0.25">
      <c r="A54" s="2" t="s">
        <v>16</v>
      </c>
      <c r="B54" s="8"/>
      <c r="C54" s="9"/>
      <c r="D54" s="16"/>
      <c r="E54" s="8"/>
      <c r="F54" s="9"/>
      <c r="G54" s="16"/>
    </row>
    <row r="55" spans="1:7" x14ac:dyDescent="0.25">
      <c r="A55" s="3" t="s">
        <v>2</v>
      </c>
      <c r="B55" s="10">
        <f>B48+B49</f>
        <v>31100</v>
      </c>
      <c r="C55" s="11">
        <f>C48+C49</f>
        <v>2591.6666666666665</v>
      </c>
      <c r="D55" s="17">
        <f>D49+D48</f>
        <v>1000</v>
      </c>
      <c r="E55" s="10">
        <f>E48+E49</f>
        <v>31100</v>
      </c>
      <c r="F55" s="11">
        <f>E55/12</f>
        <v>2591.6666666666665</v>
      </c>
      <c r="G55" s="17">
        <f>G49+G48</f>
        <v>1100</v>
      </c>
    </row>
    <row r="56" spans="1:7" x14ac:dyDescent="0.25">
      <c r="A56" s="3" t="s">
        <v>17</v>
      </c>
      <c r="B56" s="10"/>
      <c r="C56" s="11"/>
      <c r="D56" s="17"/>
      <c r="E56" s="10"/>
      <c r="F56" s="11"/>
      <c r="G56" s="17"/>
    </row>
    <row r="57" spans="1:7" x14ac:dyDescent="0.25">
      <c r="A57" s="2" t="s">
        <v>18</v>
      </c>
      <c r="B57" s="8">
        <f t="shared" ref="B57:G57" si="2">B55*0.07</f>
        <v>2177</v>
      </c>
      <c r="C57" s="9">
        <f t="shared" si="2"/>
        <v>181.41666666666669</v>
      </c>
      <c r="D57" s="16">
        <f t="shared" si="2"/>
        <v>70</v>
      </c>
      <c r="E57" s="8">
        <f t="shared" si="2"/>
        <v>2177</v>
      </c>
      <c r="F57" s="9">
        <f t="shared" si="2"/>
        <v>181.41666666666669</v>
      </c>
      <c r="G57" s="16">
        <f t="shared" si="2"/>
        <v>77.000000000000014</v>
      </c>
    </row>
    <row r="58" spans="1:7" ht="15.75" thickBot="1" x14ac:dyDescent="0.3">
      <c r="A58" s="2" t="s">
        <v>19</v>
      </c>
      <c r="B58" s="12">
        <f>B55*0.095</f>
        <v>2954.5</v>
      </c>
      <c r="C58" s="13">
        <f>C55*0.095</f>
        <v>246.20833333333331</v>
      </c>
      <c r="D58" s="18">
        <f>D55*0.095</f>
        <v>95</v>
      </c>
      <c r="E58" s="12">
        <f>E55*0.0855</f>
        <v>2659.05</v>
      </c>
      <c r="F58" s="13">
        <f>F55*0.0855</f>
        <v>221.58750000000001</v>
      </c>
      <c r="G58" s="18">
        <f>G55*0.0855</f>
        <v>94.050000000000011</v>
      </c>
    </row>
    <row r="59" spans="1:7" x14ac:dyDescent="0.25">
      <c r="A59" s="15"/>
      <c r="B59" s="193" t="s">
        <v>10</v>
      </c>
      <c r="C59" s="193"/>
      <c r="D59" s="193"/>
      <c r="E59" s="193"/>
      <c r="F59" s="193"/>
      <c r="G59" s="193"/>
    </row>
    <row r="61" spans="1:7" ht="15.75" x14ac:dyDescent="0.25">
      <c r="A61" s="160" t="s">
        <v>33</v>
      </c>
      <c r="B61" s="160"/>
      <c r="C61" s="160"/>
      <c r="D61" s="160"/>
      <c r="E61" s="160"/>
      <c r="F61" s="160"/>
      <c r="G61" s="160"/>
    </row>
    <row r="62" spans="1:7" x14ac:dyDescent="0.25">
      <c r="A62" s="161" t="s">
        <v>32</v>
      </c>
      <c r="B62" s="161"/>
      <c r="C62" s="161"/>
      <c r="D62" s="161"/>
      <c r="E62" s="161"/>
      <c r="F62" s="161"/>
      <c r="G62" s="161"/>
    </row>
    <row r="63" spans="1:7" ht="15.75" customHeight="1" thickBot="1" x14ac:dyDescent="0.3">
      <c r="A63" s="21"/>
      <c r="B63" s="21"/>
      <c r="C63" s="21"/>
      <c r="D63" s="21"/>
      <c r="E63" s="21"/>
      <c r="F63" s="21"/>
      <c r="G63" s="21"/>
    </row>
    <row r="64" spans="1:7" x14ac:dyDescent="0.25">
      <c r="A64" s="191" t="s">
        <v>8</v>
      </c>
      <c r="B64" s="172" t="s">
        <v>4</v>
      </c>
      <c r="C64" s="172"/>
      <c r="D64" s="172"/>
      <c r="E64" s="183" t="s">
        <v>1</v>
      </c>
      <c r="F64" s="183"/>
      <c r="G64" s="184"/>
    </row>
    <row r="65" spans="1:8" ht="26.25" thickBot="1" x14ac:dyDescent="0.3">
      <c r="A65" s="192"/>
      <c r="B65" s="41" t="s">
        <v>3</v>
      </c>
      <c r="C65" s="41" t="s">
        <v>5</v>
      </c>
      <c r="D65" s="42" t="s">
        <v>7</v>
      </c>
      <c r="E65" s="44" t="s">
        <v>3</v>
      </c>
      <c r="F65" s="44" t="s">
        <v>5</v>
      </c>
      <c r="G65" s="45" t="s">
        <v>7</v>
      </c>
    </row>
    <row r="66" spans="1:8" x14ac:dyDescent="0.25">
      <c r="A66" s="25" t="s">
        <v>0</v>
      </c>
      <c r="B66" s="37">
        <v>37511.72</v>
      </c>
      <c r="C66" s="23">
        <f>B66/12</f>
        <v>3125.9766666666669</v>
      </c>
      <c r="D66" s="38">
        <v>1000</v>
      </c>
      <c r="E66" s="46">
        <v>30000</v>
      </c>
      <c r="F66" s="46">
        <f>E66/12</f>
        <v>2500</v>
      </c>
      <c r="G66" s="47">
        <v>1000</v>
      </c>
    </row>
    <row r="67" spans="1:8" x14ac:dyDescent="0.25">
      <c r="A67" s="31" t="s">
        <v>6</v>
      </c>
      <c r="B67" s="29">
        <v>69.48</v>
      </c>
      <c r="C67" s="22">
        <f>B67/12</f>
        <v>5.79</v>
      </c>
      <c r="D67" s="30">
        <v>0</v>
      </c>
      <c r="E67" s="48">
        <v>1100</v>
      </c>
      <c r="F67" s="48">
        <f>E67/12</f>
        <v>91.666666666666671</v>
      </c>
      <c r="G67" s="49">
        <v>0</v>
      </c>
    </row>
    <row r="68" spans="1:8" x14ac:dyDescent="0.25">
      <c r="A68" s="31" t="s">
        <v>27</v>
      </c>
      <c r="B68" s="29">
        <f>B66+B67</f>
        <v>37581.200000000004</v>
      </c>
      <c r="C68" s="22">
        <f>B68/12</f>
        <v>3131.7666666666669</v>
      </c>
      <c r="D68" s="30"/>
      <c r="E68" s="48">
        <f>E67+E66</f>
        <v>31100</v>
      </c>
      <c r="F68" s="48">
        <f>E68/12</f>
        <v>2591.6666666666665</v>
      </c>
      <c r="G68" s="49">
        <f>G67+G66</f>
        <v>1000</v>
      </c>
    </row>
    <row r="69" spans="1:8" x14ac:dyDescent="0.25">
      <c r="A69" s="32" t="s">
        <v>26</v>
      </c>
      <c r="B69" s="29"/>
      <c r="C69" s="22"/>
      <c r="D69" s="30"/>
      <c r="E69" s="48"/>
      <c r="F69" s="48"/>
      <c r="G69" s="49"/>
    </row>
    <row r="70" spans="1:8" ht="24" x14ac:dyDescent="0.25">
      <c r="A70" s="33" t="s">
        <v>30</v>
      </c>
      <c r="B70" s="29">
        <v>37581.199999999997</v>
      </c>
      <c r="C70" s="22"/>
      <c r="D70" s="30"/>
      <c r="E70" s="48"/>
      <c r="F70" s="48"/>
      <c r="G70" s="49"/>
    </row>
    <row r="71" spans="1:8" ht="15.75" thickBot="1" x14ac:dyDescent="0.3">
      <c r="A71" s="27" t="s">
        <v>31</v>
      </c>
      <c r="B71" s="39">
        <f>B70*0.075269</f>
        <v>2828.6993428000001</v>
      </c>
      <c r="C71" s="24">
        <f>B71/12</f>
        <v>235.72494523333333</v>
      </c>
      <c r="D71" s="40">
        <v>0</v>
      </c>
      <c r="E71" s="50">
        <f>E74</f>
        <v>2177</v>
      </c>
      <c r="F71" s="50">
        <f>E71/12</f>
        <v>181.41666666666666</v>
      </c>
      <c r="G71" s="51">
        <f>G68*0.075269</f>
        <v>75.269000000000005</v>
      </c>
    </row>
    <row r="72" spans="1:8" x14ac:dyDescent="0.25">
      <c r="A72" s="56" t="s">
        <v>2</v>
      </c>
      <c r="B72" s="37">
        <f>B68+B71</f>
        <v>40409.899342800003</v>
      </c>
      <c r="C72" s="23">
        <f>C66+C67</f>
        <v>3131.7666666666669</v>
      </c>
      <c r="D72" s="38">
        <f>D67+D66</f>
        <v>1000</v>
      </c>
      <c r="E72" s="46">
        <f>E66+E67</f>
        <v>31100</v>
      </c>
      <c r="F72" s="46">
        <f>E72/12</f>
        <v>2591.6666666666665</v>
      </c>
      <c r="G72" s="47">
        <f>G68+G71</f>
        <v>1075.269</v>
      </c>
    </row>
    <row r="73" spans="1:8" ht="15.75" thickBot="1" x14ac:dyDescent="0.3">
      <c r="A73" s="57" t="s">
        <v>24</v>
      </c>
      <c r="B73" s="39"/>
      <c r="C73" s="24"/>
      <c r="D73" s="40"/>
      <c r="E73" s="50"/>
      <c r="F73" s="50"/>
      <c r="G73" s="51"/>
    </row>
    <row r="74" spans="1:8" x14ac:dyDescent="0.25">
      <c r="A74" s="25" t="s">
        <v>18</v>
      </c>
      <c r="B74" s="37">
        <f t="shared" ref="B74:G74" si="3">B72*0.07</f>
        <v>2828.6929539960006</v>
      </c>
      <c r="C74" s="23">
        <f t="shared" si="3"/>
        <v>219.2236666666667</v>
      </c>
      <c r="D74" s="38">
        <f t="shared" si="3"/>
        <v>70</v>
      </c>
      <c r="E74" s="46">
        <f t="shared" si="3"/>
        <v>2177</v>
      </c>
      <c r="F74" s="46">
        <f t="shared" si="3"/>
        <v>181.41666666666669</v>
      </c>
      <c r="G74" s="47">
        <f t="shared" si="3"/>
        <v>75.268830000000008</v>
      </c>
    </row>
    <row r="75" spans="1:8" x14ac:dyDescent="0.25">
      <c r="A75" s="26" t="s">
        <v>12</v>
      </c>
      <c r="B75" s="29">
        <v>60.15</v>
      </c>
      <c r="C75" s="22">
        <f>B75/12</f>
        <v>5.0125000000000002</v>
      </c>
      <c r="D75" s="30"/>
      <c r="E75" s="48"/>
      <c r="F75" s="48"/>
      <c r="G75" s="49"/>
    </row>
    <row r="76" spans="1:8" ht="15.75" thickBot="1" x14ac:dyDescent="0.3">
      <c r="A76" s="27" t="s">
        <v>28</v>
      </c>
      <c r="B76" s="39">
        <f>B74-B75</f>
        <v>2768.5429539960005</v>
      </c>
      <c r="C76" s="24">
        <f>B76/12</f>
        <v>230.71191283300004</v>
      </c>
      <c r="D76" s="40">
        <f>D74</f>
        <v>70</v>
      </c>
      <c r="E76" s="50">
        <f>E74</f>
        <v>2177</v>
      </c>
      <c r="F76" s="50">
        <f>E76/12</f>
        <v>181.41666666666666</v>
      </c>
      <c r="G76" s="51">
        <f>G74</f>
        <v>75.268830000000008</v>
      </c>
    </row>
    <row r="77" spans="1:8" ht="15.75" thickBot="1" x14ac:dyDescent="0.3">
      <c r="A77" s="28" t="s">
        <v>19</v>
      </c>
      <c r="B77" s="34">
        <f>B72*0.095</f>
        <v>3838.9404375660001</v>
      </c>
      <c r="C77" s="35">
        <f>B77/12</f>
        <v>319.91170313050003</v>
      </c>
      <c r="D77" s="36">
        <f>D72*0.095</f>
        <v>95</v>
      </c>
      <c r="E77" s="52">
        <f>E72*0.0855</f>
        <v>2659.05</v>
      </c>
      <c r="F77" s="52">
        <f>E77/12</f>
        <v>221.58750000000001</v>
      </c>
      <c r="G77" s="53">
        <f>G72*0.0855</f>
        <v>91.935499500000006</v>
      </c>
    </row>
    <row r="78" spans="1:8" x14ac:dyDescent="0.25">
      <c r="A78" s="25" t="s">
        <v>29</v>
      </c>
      <c r="B78" s="37">
        <v>20000</v>
      </c>
      <c r="C78" s="23">
        <f>C72*0.095</f>
        <v>297.51783333333339</v>
      </c>
      <c r="D78" s="38">
        <v>0</v>
      </c>
      <c r="E78" s="54">
        <v>20000</v>
      </c>
      <c r="F78" s="46">
        <f>F72*0.095</f>
        <v>246.20833333333331</v>
      </c>
      <c r="G78" s="47">
        <v>0</v>
      </c>
    </row>
    <row r="79" spans="1:8" ht="15.75" customHeight="1" thickBot="1" x14ac:dyDescent="0.3">
      <c r="A79" s="149" t="s">
        <v>104</v>
      </c>
      <c r="B79" s="43">
        <f>B78*0.079</f>
        <v>1580</v>
      </c>
      <c r="C79" s="43">
        <f>B79/12</f>
        <v>131.66666666666666</v>
      </c>
      <c r="D79" s="40">
        <f>D78*0.079</f>
        <v>0</v>
      </c>
      <c r="E79" s="55">
        <f>E78*0.079</f>
        <v>1580</v>
      </c>
      <c r="F79" s="55">
        <f>E79/12</f>
        <v>131.66666666666666</v>
      </c>
      <c r="G79" s="51">
        <f>G78*0.079</f>
        <v>0</v>
      </c>
    </row>
    <row r="80" spans="1:8" s="19" customFormat="1" ht="25.5" x14ac:dyDescent="0.25">
      <c r="A80" s="92" t="s">
        <v>98</v>
      </c>
      <c r="B80" s="144">
        <v>1000</v>
      </c>
      <c r="C80" s="144"/>
      <c r="D80" s="30">
        <v>0</v>
      </c>
      <c r="E80" s="48">
        <v>500</v>
      </c>
      <c r="F80" s="48"/>
      <c r="G80" s="48">
        <v>0</v>
      </c>
      <c r="H80"/>
    </row>
    <row r="81" spans="1:8" s="19" customFormat="1" x14ac:dyDescent="0.25">
      <c r="A81" s="150" t="s">
        <v>101</v>
      </c>
      <c r="B81" s="144">
        <f>B80*0.04</f>
        <v>40</v>
      </c>
      <c r="C81" s="144"/>
      <c r="D81" s="30">
        <f>D80*0.04</f>
        <v>0</v>
      </c>
      <c r="E81" s="48">
        <f>E80*0.04</f>
        <v>20</v>
      </c>
      <c r="F81" s="48"/>
      <c r="G81" s="48">
        <f>G80*0.04</f>
        <v>0</v>
      </c>
      <c r="H81"/>
    </row>
    <row r="82" spans="1:8" ht="15.75" thickBot="1" x14ac:dyDescent="0.3">
      <c r="A82" s="151" t="s">
        <v>103</v>
      </c>
      <c r="B82" s="43">
        <f>B80*0.042</f>
        <v>42</v>
      </c>
      <c r="C82" s="43"/>
      <c r="D82" s="40">
        <f>D80*0.042</f>
        <v>0</v>
      </c>
      <c r="E82" s="50">
        <f>E80*0.042</f>
        <v>21</v>
      </c>
      <c r="F82" s="50"/>
      <c r="G82" s="50">
        <f>G80*0.042</f>
        <v>0</v>
      </c>
    </row>
    <row r="83" spans="1:8" ht="15" customHeight="1" x14ac:dyDescent="0.25">
      <c r="A83" s="19"/>
      <c r="B83" s="20"/>
      <c r="C83" s="20"/>
      <c r="D83" s="20"/>
      <c r="E83" s="20"/>
      <c r="F83" s="20"/>
      <c r="G83" s="20"/>
    </row>
    <row r="85" spans="1:8" x14ac:dyDescent="0.25">
      <c r="B85" s="59" t="s">
        <v>44</v>
      </c>
      <c r="C85" s="5" t="s">
        <v>45</v>
      </c>
      <c r="D85" s="5" t="s">
        <v>46</v>
      </c>
      <c r="E85" s="5" t="s">
        <v>47</v>
      </c>
    </row>
    <row r="86" spans="1:8" x14ac:dyDescent="0.25">
      <c r="B86" s="60" t="s">
        <v>25</v>
      </c>
    </row>
    <row r="87" spans="1:8" x14ac:dyDescent="0.25">
      <c r="A87" s="60"/>
    </row>
    <row r="98" spans="1:10" x14ac:dyDescent="0.25">
      <c r="A98" s="58" t="s">
        <v>34</v>
      </c>
    </row>
    <row r="99" spans="1:10" x14ac:dyDescent="0.25">
      <c r="G99" s="5" t="s">
        <v>35</v>
      </c>
      <c r="H99" s="61">
        <v>9.5000000000000001E-2</v>
      </c>
      <c r="I99" s="62">
        <v>8.5500000000000007E-2</v>
      </c>
    </row>
    <row r="100" spans="1:10" x14ac:dyDescent="0.25">
      <c r="G100" s="5" t="s">
        <v>36</v>
      </c>
      <c r="H100" s="5" t="s">
        <v>39</v>
      </c>
      <c r="I100" s="5" t="s">
        <v>40</v>
      </c>
      <c r="J100" s="5" t="s">
        <v>43</v>
      </c>
    </row>
    <row r="101" spans="1:10" x14ac:dyDescent="0.25">
      <c r="G101" s="5" t="s">
        <v>37</v>
      </c>
      <c r="H101" s="5" t="s">
        <v>41</v>
      </c>
      <c r="I101" s="5" t="s">
        <v>42</v>
      </c>
    </row>
    <row r="102" spans="1:10" x14ac:dyDescent="0.25">
      <c r="G102" s="5" t="s">
        <v>38</v>
      </c>
      <c r="H102" s="5" t="s">
        <v>41</v>
      </c>
      <c r="I102" s="5" t="s">
        <v>42</v>
      </c>
    </row>
  </sheetData>
  <mergeCells count="23">
    <mergeCell ref="B20:G20"/>
    <mergeCell ref="B7:D7"/>
    <mergeCell ref="E7:G7"/>
    <mergeCell ref="A4:G4"/>
    <mergeCell ref="A5:G5"/>
    <mergeCell ref="A6:G6"/>
    <mergeCell ref="A23:G23"/>
    <mergeCell ref="A24:G24"/>
    <mergeCell ref="A25:G25"/>
    <mergeCell ref="B26:D26"/>
    <mergeCell ref="E26:G26"/>
    <mergeCell ref="B39:G39"/>
    <mergeCell ref="A43:G43"/>
    <mergeCell ref="A44:G44"/>
    <mergeCell ref="A45:G45"/>
    <mergeCell ref="B46:D46"/>
    <mergeCell ref="E46:G46"/>
    <mergeCell ref="A64:A65"/>
    <mergeCell ref="B59:G59"/>
    <mergeCell ref="B64:D64"/>
    <mergeCell ref="E64:G64"/>
    <mergeCell ref="A62:G62"/>
    <mergeCell ref="A61:G6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Master</vt:lpstr>
      <vt:lpstr>9.5% employer</vt:lpstr>
      <vt:lpstr>8.55% employer</vt:lpstr>
      <vt:lpstr>Master Worksheet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 Plog</dc:creator>
  <cp:lastModifiedBy>Haley Drusen</cp:lastModifiedBy>
  <cp:lastPrinted>2019-08-19T20:47:15Z</cp:lastPrinted>
  <dcterms:created xsi:type="dcterms:W3CDTF">2019-04-15T13:22:50Z</dcterms:created>
  <dcterms:modified xsi:type="dcterms:W3CDTF">2023-08-16T19:39:32Z</dcterms:modified>
</cp:coreProperties>
</file>